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ml.chartshapes+xml"/>
  <Override PartName="/xl/charts/chart1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ate1904="1"/>
  <mc:AlternateContent xmlns:mc="http://schemas.openxmlformats.org/markup-compatibility/2006">
    <mc:Choice Requires="x15">
      <x15ac:absPath xmlns:x15ac="http://schemas.microsoft.com/office/spreadsheetml/2010/11/ac" url="G:\My Drive\winlab\WIRELESS COURSE\COURSE 2022\Other files\Personal Finance files\"/>
    </mc:Choice>
  </mc:AlternateContent>
  <xr:revisionPtr revIDLastSave="0" documentId="13_ncr:1_{8677FFAA-F9D5-4301-8543-248D15D073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turns by year" sheetId="1" r:id="rId1"/>
    <sheet name="S&amp;P 500 &amp; Raw Data" sheetId="2" r:id="rId2"/>
    <sheet name="T. Bill rates" sheetId="3" r:id="rId3"/>
    <sheet name="T. Bond return" sheetId="4" r:id="rId4"/>
    <sheet name="Summary for ppt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HTML_CodePage" hidden="1">1252</definedName>
    <definedName name="HTML_Control" hidden="1">{"'Sheet1'!$A$1:$G$85"}</definedName>
    <definedName name="HTML_Description" hidden="1">""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HD:HomePageStuff:New_Home_Page:datafile:histret.html"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">'Returns by year'!$CB$1</definedName>
    <definedName name="SB">'Returns by year'!$H$1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X4" i="1" l="1"/>
  <c r="AX5" i="1"/>
  <c r="AX6" i="1"/>
  <c r="AX7" i="1"/>
  <c r="AX8" i="1"/>
  <c r="AX9" i="1"/>
  <c r="AX10" i="1"/>
  <c r="AX11" i="1"/>
  <c r="AX12" i="1"/>
  <c r="AX13" i="1"/>
  <c r="AX14" i="1"/>
  <c r="AX15" i="1"/>
  <c r="AX16" i="1"/>
  <c r="AX17" i="1"/>
  <c r="AX18" i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39" i="1"/>
  <c r="AX40" i="1"/>
  <c r="AX41" i="1"/>
  <c r="AX42" i="1"/>
  <c r="AX43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58" i="1"/>
  <c r="AX59" i="1"/>
  <c r="AX60" i="1"/>
  <c r="AX61" i="1"/>
  <c r="AX62" i="1"/>
  <c r="AX63" i="1"/>
  <c r="AX64" i="1"/>
  <c r="AX65" i="1"/>
  <c r="AX66" i="1"/>
  <c r="AX67" i="1"/>
  <c r="AX68" i="1"/>
  <c r="AX69" i="1"/>
  <c r="AX70" i="1"/>
  <c r="AX71" i="1"/>
  <c r="AX72" i="1"/>
  <c r="AX73" i="1"/>
  <c r="AX74" i="1"/>
  <c r="AX75" i="1"/>
  <c r="AX76" i="1"/>
  <c r="AX77" i="1"/>
  <c r="AX78" i="1"/>
  <c r="AX79" i="1"/>
  <c r="AX80" i="1"/>
  <c r="AX81" i="1"/>
  <c r="AX82" i="1"/>
  <c r="AX83" i="1"/>
  <c r="AX84" i="1"/>
  <c r="AX85" i="1"/>
  <c r="AX86" i="1"/>
  <c r="AX87" i="1"/>
  <c r="AX88" i="1"/>
  <c r="AX89" i="1"/>
  <c r="AX90" i="1"/>
  <c r="AX91" i="1"/>
  <c r="AX92" i="1"/>
  <c r="AX93" i="1"/>
  <c r="AX94" i="1"/>
  <c r="AX3" i="1"/>
  <c r="A101" i="1"/>
  <c r="AN4" i="1" l="1"/>
  <c r="AN5" i="1"/>
  <c r="AN6" i="1"/>
  <c r="AN7" i="1"/>
  <c r="AN8" i="1"/>
  <c r="AN9" i="1"/>
  <c r="AN10" i="1"/>
  <c r="AN11" i="1"/>
  <c r="AN12" i="1"/>
  <c r="AN13" i="1"/>
  <c r="AN14" i="1"/>
  <c r="AN15" i="1"/>
  <c r="AN16" i="1"/>
  <c r="AN17" i="1"/>
  <c r="AN18" i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N49" i="1"/>
  <c r="AN50" i="1"/>
  <c r="AN51" i="1"/>
  <c r="AN52" i="1"/>
  <c r="AN53" i="1"/>
  <c r="AN54" i="1"/>
  <c r="AN55" i="1"/>
  <c r="AN56" i="1"/>
  <c r="AN57" i="1"/>
  <c r="AN58" i="1"/>
  <c r="AN59" i="1"/>
  <c r="AN60" i="1"/>
  <c r="AN61" i="1"/>
  <c r="AN62" i="1"/>
  <c r="AN63" i="1"/>
  <c r="AN64" i="1"/>
  <c r="AN65" i="1"/>
  <c r="AN66" i="1"/>
  <c r="AN67" i="1"/>
  <c r="AN68" i="1"/>
  <c r="AN69" i="1"/>
  <c r="AN70" i="1"/>
  <c r="AN71" i="1"/>
  <c r="AN72" i="1"/>
  <c r="AN73" i="1"/>
  <c r="AN74" i="1"/>
  <c r="AN75" i="1"/>
  <c r="AN76" i="1"/>
  <c r="AN77" i="1"/>
  <c r="AN78" i="1"/>
  <c r="AN79" i="1"/>
  <c r="AN80" i="1"/>
  <c r="AN81" i="1"/>
  <c r="AN82" i="1"/>
  <c r="AN83" i="1"/>
  <c r="AN84" i="1"/>
  <c r="AN85" i="1"/>
  <c r="AN86" i="1"/>
  <c r="AN87" i="1"/>
  <c r="AN88" i="1"/>
  <c r="AN89" i="1"/>
  <c r="AN90" i="1"/>
  <c r="AN91" i="1"/>
  <c r="AN92" i="1"/>
  <c r="AN93" i="1"/>
  <c r="AN94" i="1"/>
  <c r="E101" i="1" l="1"/>
  <c r="AS4" i="1"/>
  <c r="AS5" i="1" s="1"/>
  <c r="AS6" i="1" s="1"/>
  <c r="AS7" i="1" s="1"/>
  <c r="AS8" i="1" s="1"/>
  <c r="AS9" i="1" s="1"/>
  <c r="AS10" i="1" s="1"/>
  <c r="AS11" i="1" s="1"/>
  <c r="AS12" i="1" s="1"/>
  <c r="AS13" i="1" s="1"/>
  <c r="AS14" i="1" s="1"/>
  <c r="AS15" i="1" s="1"/>
  <c r="AS16" i="1" s="1"/>
  <c r="AS17" i="1" s="1"/>
  <c r="AS18" i="1" s="1"/>
  <c r="AS19" i="1" s="1"/>
  <c r="AS20" i="1" s="1"/>
  <c r="AS21" i="1" s="1"/>
  <c r="AS22" i="1" s="1"/>
  <c r="AS23" i="1" s="1"/>
  <c r="AS24" i="1" s="1"/>
  <c r="AS25" i="1" s="1"/>
  <c r="AS26" i="1" s="1"/>
  <c r="AS27" i="1" s="1"/>
  <c r="AS28" i="1" s="1"/>
  <c r="AS29" i="1" s="1"/>
  <c r="AS30" i="1" s="1"/>
  <c r="AS31" i="1" s="1"/>
  <c r="AS32" i="1" s="1"/>
  <c r="AS33" i="1" s="1"/>
  <c r="AS34" i="1" s="1"/>
  <c r="AS35" i="1" s="1"/>
  <c r="AS36" i="1" s="1"/>
  <c r="AS37" i="1" s="1"/>
  <c r="AS38" i="1" s="1"/>
  <c r="AS39" i="1" s="1"/>
  <c r="AS40" i="1" s="1"/>
  <c r="AS41" i="1" s="1"/>
  <c r="AS42" i="1" s="1"/>
  <c r="AS43" i="1" s="1"/>
  <c r="AS44" i="1" s="1"/>
  <c r="AS45" i="1" s="1"/>
  <c r="AS46" i="1" s="1"/>
  <c r="AS47" i="1" s="1"/>
  <c r="AS48" i="1" s="1"/>
  <c r="AR3" i="1"/>
  <c r="AR4" i="1" s="1"/>
  <c r="AR5" i="1" s="1"/>
  <c r="AR6" i="1" s="1"/>
  <c r="AR7" i="1" s="1"/>
  <c r="AR8" i="1" s="1"/>
  <c r="AR9" i="1" s="1"/>
  <c r="AR10" i="1" s="1"/>
  <c r="AR11" i="1" s="1"/>
  <c r="AR12" i="1" s="1"/>
  <c r="AR13" i="1" s="1"/>
  <c r="AR14" i="1" s="1"/>
  <c r="AR15" i="1" s="1"/>
  <c r="AR16" i="1" s="1"/>
  <c r="AR17" i="1" s="1"/>
  <c r="AR18" i="1" s="1"/>
  <c r="AR19" i="1" s="1"/>
  <c r="AR20" i="1" s="1"/>
  <c r="AR21" i="1" s="1"/>
  <c r="AR22" i="1" s="1"/>
  <c r="AR23" i="1" s="1"/>
  <c r="AR24" i="1" s="1"/>
  <c r="AR25" i="1" s="1"/>
  <c r="AR26" i="1" s="1"/>
  <c r="AR27" i="1" s="1"/>
  <c r="AR28" i="1" s="1"/>
  <c r="AR29" i="1" s="1"/>
  <c r="AR30" i="1" s="1"/>
  <c r="AR31" i="1" s="1"/>
  <c r="AR32" i="1" s="1"/>
  <c r="AR33" i="1" s="1"/>
  <c r="AR34" i="1" s="1"/>
  <c r="AR35" i="1" s="1"/>
  <c r="AR36" i="1" s="1"/>
  <c r="AR37" i="1" s="1"/>
  <c r="AR38" i="1" s="1"/>
  <c r="AR39" i="1" s="1"/>
  <c r="AR40" i="1" s="1"/>
  <c r="AR41" i="1" s="1"/>
  <c r="AR42" i="1" s="1"/>
  <c r="AR43" i="1" s="1"/>
  <c r="AR44" i="1" s="1"/>
  <c r="AR45" i="1" s="1"/>
  <c r="AR46" i="1" s="1"/>
  <c r="AR47" i="1" s="1"/>
  <c r="AR48" i="1" s="1"/>
  <c r="AS3" i="1"/>
  <c r="AT3" i="1"/>
  <c r="AT4" i="1" s="1"/>
  <c r="AT5" i="1" s="1"/>
  <c r="AT6" i="1" s="1"/>
  <c r="AT7" i="1" s="1"/>
  <c r="AT8" i="1" s="1"/>
  <c r="AT9" i="1" s="1"/>
  <c r="AT10" i="1" s="1"/>
  <c r="AT11" i="1" s="1"/>
  <c r="AT12" i="1" s="1"/>
  <c r="AT13" i="1" s="1"/>
  <c r="AT14" i="1" s="1"/>
  <c r="AT15" i="1" s="1"/>
  <c r="AT16" i="1" s="1"/>
  <c r="AT17" i="1" s="1"/>
  <c r="AT18" i="1" s="1"/>
  <c r="AT19" i="1" s="1"/>
  <c r="AT20" i="1" s="1"/>
  <c r="AT21" i="1" s="1"/>
  <c r="AT22" i="1" s="1"/>
  <c r="AT23" i="1" s="1"/>
  <c r="AT24" i="1" s="1"/>
  <c r="AT25" i="1" s="1"/>
  <c r="AT26" i="1" s="1"/>
  <c r="AT27" i="1" s="1"/>
  <c r="AT28" i="1" s="1"/>
  <c r="AT29" i="1" s="1"/>
  <c r="AT30" i="1" s="1"/>
  <c r="AT31" i="1" s="1"/>
  <c r="AT32" i="1" s="1"/>
  <c r="AT33" i="1" s="1"/>
  <c r="AT34" i="1" s="1"/>
  <c r="AT35" i="1" s="1"/>
  <c r="AT36" i="1" s="1"/>
  <c r="AT37" i="1" s="1"/>
  <c r="AT38" i="1" s="1"/>
  <c r="AT39" i="1" s="1"/>
  <c r="AT40" i="1" s="1"/>
  <c r="AT41" i="1" s="1"/>
  <c r="AT42" i="1" s="1"/>
  <c r="AT43" i="1" s="1"/>
  <c r="AT44" i="1" s="1"/>
  <c r="AT45" i="1" s="1"/>
  <c r="AT46" i="1" s="1"/>
  <c r="AT47" i="1" s="1"/>
  <c r="AT48" i="1" s="1"/>
  <c r="AU3" i="1"/>
  <c r="AU4" i="1" s="1"/>
  <c r="AU5" i="1" s="1"/>
  <c r="AU6" i="1" s="1"/>
  <c r="AU7" i="1" s="1"/>
  <c r="AU8" i="1" s="1"/>
  <c r="AU9" i="1" s="1"/>
  <c r="AU10" i="1" s="1"/>
  <c r="AU11" i="1" s="1"/>
  <c r="AU12" i="1" s="1"/>
  <c r="AU13" i="1" s="1"/>
  <c r="AU14" i="1" s="1"/>
  <c r="AU15" i="1" s="1"/>
  <c r="AU16" i="1" s="1"/>
  <c r="AU17" i="1" s="1"/>
  <c r="AU18" i="1" s="1"/>
  <c r="AU19" i="1" s="1"/>
  <c r="AU20" i="1" s="1"/>
  <c r="AU21" i="1" s="1"/>
  <c r="AU22" i="1" s="1"/>
  <c r="AU23" i="1" s="1"/>
  <c r="AU24" i="1" s="1"/>
  <c r="AU25" i="1" s="1"/>
  <c r="AU26" i="1" s="1"/>
  <c r="AU27" i="1" s="1"/>
  <c r="AU28" i="1" s="1"/>
  <c r="AU29" i="1" s="1"/>
  <c r="AU30" i="1" s="1"/>
  <c r="AU31" i="1" s="1"/>
  <c r="AU32" i="1" s="1"/>
  <c r="AU33" i="1" s="1"/>
  <c r="AU34" i="1" s="1"/>
  <c r="AU35" i="1" s="1"/>
  <c r="AU36" i="1" s="1"/>
  <c r="AU37" i="1" s="1"/>
  <c r="AU38" i="1" s="1"/>
  <c r="AU39" i="1" s="1"/>
  <c r="AU40" i="1" s="1"/>
  <c r="AU41" i="1" s="1"/>
  <c r="AU42" i="1" s="1"/>
  <c r="AU43" i="1" s="1"/>
  <c r="AU44" i="1" s="1"/>
  <c r="AU45" i="1" s="1"/>
  <c r="AU46" i="1" s="1"/>
  <c r="AU47" i="1" s="1"/>
  <c r="AU48" i="1" s="1"/>
  <c r="AV3" i="1"/>
  <c r="AV4" i="1" s="1"/>
  <c r="AV5" i="1" s="1"/>
  <c r="AV6" i="1" s="1"/>
  <c r="AV7" i="1" s="1"/>
  <c r="AV8" i="1" s="1"/>
  <c r="AV9" i="1" s="1"/>
  <c r="AV10" i="1" s="1"/>
  <c r="AV11" i="1" s="1"/>
  <c r="AV12" i="1" s="1"/>
  <c r="AV13" i="1" s="1"/>
  <c r="AV14" i="1" s="1"/>
  <c r="AV15" i="1" s="1"/>
  <c r="AV16" i="1" s="1"/>
  <c r="AV17" i="1" s="1"/>
  <c r="AV18" i="1" s="1"/>
  <c r="AV19" i="1" s="1"/>
  <c r="AV20" i="1" s="1"/>
  <c r="AV21" i="1" s="1"/>
  <c r="AV22" i="1" s="1"/>
  <c r="AV23" i="1" s="1"/>
  <c r="AV24" i="1" s="1"/>
  <c r="AV25" i="1" s="1"/>
  <c r="AV26" i="1" s="1"/>
  <c r="AV27" i="1" s="1"/>
  <c r="AV28" i="1" s="1"/>
  <c r="AV29" i="1" s="1"/>
  <c r="AV30" i="1" s="1"/>
  <c r="AV31" i="1" s="1"/>
  <c r="AV32" i="1" s="1"/>
  <c r="AV33" i="1" s="1"/>
  <c r="AV34" i="1" s="1"/>
  <c r="AV35" i="1" s="1"/>
  <c r="AV36" i="1" s="1"/>
  <c r="AV37" i="1" s="1"/>
  <c r="AV38" i="1" s="1"/>
  <c r="AV39" i="1" s="1"/>
  <c r="AV40" i="1" s="1"/>
  <c r="AV41" i="1" s="1"/>
  <c r="AV42" i="1" s="1"/>
  <c r="AV43" i="1" s="1"/>
  <c r="AV44" i="1" s="1"/>
  <c r="AV45" i="1" s="1"/>
  <c r="AV46" i="1" s="1"/>
  <c r="AV47" i="1" s="1"/>
  <c r="AV48" i="1" s="1"/>
  <c r="AQ3" i="1"/>
  <c r="AQ4" i="1" s="1"/>
  <c r="AQ5" i="1" s="1"/>
  <c r="AQ6" i="1" s="1"/>
  <c r="AQ7" i="1" s="1"/>
  <c r="AQ8" i="1" s="1"/>
  <c r="AQ9" i="1" s="1"/>
  <c r="AQ10" i="1" s="1"/>
  <c r="AQ11" i="1" s="1"/>
  <c r="AQ12" i="1" s="1"/>
  <c r="AQ13" i="1" s="1"/>
  <c r="AQ14" i="1" s="1"/>
  <c r="AQ15" i="1" s="1"/>
  <c r="AQ16" i="1" s="1"/>
  <c r="AQ17" i="1" s="1"/>
  <c r="AQ18" i="1" s="1"/>
  <c r="AQ19" i="1" s="1"/>
  <c r="AQ20" i="1" s="1"/>
  <c r="AQ21" i="1" s="1"/>
  <c r="AQ22" i="1" s="1"/>
  <c r="AQ23" i="1" s="1"/>
  <c r="AQ24" i="1" s="1"/>
  <c r="AQ25" i="1" s="1"/>
  <c r="AQ26" i="1" s="1"/>
  <c r="AQ27" i="1" s="1"/>
  <c r="AQ28" i="1" s="1"/>
  <c r="AQ29" i="1" s="1"/>
  <c r="AQ30" i="1" s="1"/>
  <c r="AQ31" i="1" s="1"/>
  <c r="AQ32" i="1" s="1"/>
  <c r="AQ33" i="1" s="1"/>
  <c r="AQ34" i="1" s="1"/>
  <c r="AQ35" i="1" s="1"/>
  <c r="AQ36" i="1" s="1"/>
  <c r="AQ37" i="1" s="1"/>
  <c r="AQ38" i="1" s="1"/>
  <c r="AQ39" i="1" s="1"/>
  <c r="AQ40" i="1" s="1"/>
  <c r="AQ41" i="1" s="1"/>
  <c r="AQ42" i="1" s="1"/>
  <c r="AQ43" i="1" s="1"/>
  <c r="AQ44" i="1" s="1"/>
  <c r="AQ45" i="1" s="1"/>
  <c r="AQ46" i="1" s="1"/>
  <c r="AQ47" i="1" s="1"/>
  <c r="AQ48" i="1" s="1"/>
  <c r="AF93" i="1"/>
  <c r="AF92" i="1" s="1"/>
  <c r="AF91" i="1" s="1"/>
  <c r="AF90" i="1" s="1"/>
  <c r="AF89" i="1" s="1"/>
  <c r="AF88" i="1" s="1"/>
  <c r="AF87" i="1" s="1"/>
  <c r="AF86" i="1" s="1"/>
  <c r="AF85" i="1" s="1"/>
  <c r="AF84" i="1" s="1"/>
  <c r="AF83" i="1" s="1"/>
  <c r="AF82" i="1" s="1"/>
  <c r="AF81" i="1" s="1"/>
  <c r="AF80" i="1" s="1"/>
  <c r="AF79" i="1" s="1"/>
  <c r="AF78" i="1" s="1"/>
  <c r="AF77" i="1" s="1"/>
  <c r="AF76" i="1" s="1"/>
  <c r="AF75" i="1" s="1"/>
  <c r="AF74" i="1" s="1"/>
  <c r="AF73" i="1" s="1"/>
  <c r="AF72" i="1" s="1"/>
  <c r="AF71" i="1" s="1"/>
  <c r="AF70" i="1" s="1"/>
  <c r="AF69" i="1" s="1"/>
  <c r="AF68" i="1" s="1"/>
  <c r="AF67" i="1" s="1"/>
  <c r="AF66" i="1" s="1"/>
  <c r="AF65" i="1" s="1"/>
  <c r="AF64" i="1" s="1"/>
  <c r="AF63" i="1" s="1"/>
  <c r="AF62" i="1" s="1"/>
  <c r="AF61" i="1" s="1"/>
  <c r="AF60" i="1" s="1"/>
  <c r="AF59" i="1" s="1"/>
  <c r="AF58" i="1" s="1"/>
  <c r="AF57" i="1" s="1"/>
  <c r="AF56" i="1" s="1"/>
  <c r="AF55" i="1" s="1"/>
  <c r="AF54" i="1" s="1"/>
  <c r="AF53" i="1" s="1"/>
  <c r="AF52" i="1" s="1"/>
  <c r="AF51" i="1" s="1"/>
  <c r="AF50" i="1" s="1"/>
  <c r="AF49" i="1" s="1"/>
  <c r="AF48" i="1" s="1"/>
  <c r="AF47" i="1" s="1"/>
  <c r="AF46" i="1" s="1"/>
  <c r="AF45" i="1" s="1"/>
  <c r="AF44" i="1" s="1"/>
  <c r="AF43" i="1" s="1"/>
  <c r="AF42" i="1" s="1"/>
  <c r="AF41" i="1" s="1"/>
  <c r="AF40" i="1" s="1"/>
  <c r="AF39" i="1" s="1"/>
  <c r="AF38" i="1" s="1"/>
  <c r="AF37" i="1" s="1"/>
  <c r="AF36" i="1" s="1"/>
  <c r="AF35" i="1" s="1"/>
  <c r="AF34" i="1" s="1"/>
  <c r="AF33" i="1" s="1"/>
  <c r="AF32" i="1" s="1"/>
  <c r="AF31" i="1" s="1"/>
  <c r="AF30" i="1" s="1"/>
  <c r="AF29" i="1" s="1"/>
  <c r="AF28" i="1" s="1"/>
  <c r="AF27" i="1" s="1"/>
  <c r="AF26" i="1" s="1"/>
  <c r="AF25" i="1" s="1"/>
  <c r="AF24" i="1" s="1"/>
  <c r="AF23" i="1" s="1"/>
  <c r="AF22" i="1" s="1"/>
  <c r="AF21" i="1" s="1"/>
  <c r="AF20" i="1" s="1"/>
  <c r="AF19" i="1" s="1"/>
  <c r="AF18" i="1" s="1"/>
  <c r="AF17" i="1" s="1"/>
  <c r="AF16" i="1" s="1"/>
  <c r="AF15" i="1" s="1"/>
  <c r="AF14" i="1" s="1"/>
  <c r="AF13" i="1" s="1"/>
  <c r="AF12" i="1" s="1"/>
  <c r="AF11" i="1" s="1"/>
  <c r="AF10" i="1" s="1"/>
  <c r="AF9" i="1" s="1"/>
  <c r="AF8" i="1" s="1"/>
  <c r="AF7" i="1" s="1"/>
  <c r="AF6" i="1" s="1"/>
  <c r="AF5" i="1" s="1"/>
  <c r="AF4" i="1" s="1"/>
  <c r="AF3" i="1" s="1"/>
  <c r="AQ49" i="1" l="1"/>
  <c r="AQ50" i="1" s="1"/>
  <c r="AQ51" i="1" s="1"/>
  <c r="AQ52" i="1" s="1"/>
  <c r="AQ53" i="1" s="1"/>
  <c r="AQ54" i="1" s="1"/>
  <c r="AQ55" i="1" s="1"/>
  <c r="AQ56" i="1" s="1"/>
  <c r="AQ57" i="1" s="1"/>
  <c r="AQ58" i="1" s="1"/>
  <c r="AQ59" i="1" s="1"/>
  <c r="AQ60" i="1" s="1"/>
  <c r="AQ61" i="1" s="1"/>
  <c r="AQ62" i="1" s="1"/>
  <c r="AQ63" i="1" s="1"/>
  <c r="AQ64" i="1" s="1"/>
  <c r="AQ65" i="1" s="1"/>
  <c r="AQ66" i="1" s="1"/>
  <c r="AQ67" i="1" s="1"/>
  <c r="AQ68" i="1" s="1"/>
  <c r="AQ69" i="1" s="1"/>
  <c r="AQ70" i="1" s="1"/>
  <c r="AQ71" i="1" s="1"/>
  <c r="AQ72" i="1" s="1"/>
  <c r="AQ73" i="1" s="1"/>
  <c r="AQ74" i="1" s="1"/>
  <c r="AQ75" i="1" s="1"/>
  <c r="AQ76" i="1" s="1"/>
  <c r="AQ77" i="1" s="1"/>
  <c r="AQ78" i="1" s="1"/>
  <c r="AQ79" i="1" s="1"/>
  <c r="AQ80" i="1" s="1"/>
  <c r="AQ81" i="1" s="1"/>
  <c r="AQ82" i="1" s="1"/>
  <c r="AQ83" i="1" s="1"/>
  <c r="AQ84" i="1" s="1"/>
  <c r="AQ85" i="1" s="1"/>
  <c r="AQ86" i="1" s="1"/>
  <c r="AQ87" i="1" s="1"/>
  <c r="AQ88" i="1" s="1"/>
  <c r="AQ89" i="1" s="1"/>
  <c r="AQ90" i="1" s="1"/>
  <c r="AQ91" i="1" s="1"/>
  <c r="AQ92" i="1" s="1"/>
  <c r="AQ93" i="1" s="1"/>
  <c r="AQ94" i="1" s="1"/>
  <c r="AQ98" i="1"/>
  <c r="AV49" i="1"/>
  <c r="AV50" i="1" s="1"/>
  <c r="AV51" i="1" s="1"/>
  <c r="AV52" i="1" s="1"/>
  <c r="AV53" i="1" s="1"/>
  <c r="AV54" i="1" s="1"/>
  <c r="AV55" i="1" s="1"/>
  <c r="AV56" i="1" s="1"/>
  <c r="AV57" i="1" s="1"/>
  <c r="AV58" i="1" s="1"/>
  <c r="AV59" i="1" s="1"/>
  <c r="AV60" i="1" s="1"/>
  <c r="AV61" i="1" s="1"/>
  <c r="AV62" i="1" s="1"/>
  <c r="AV63" i="1" s="1"/>
  <c r="AV64" i="1" s="1"/>
  <c r="AV65" i="1" s="1"/>
  <c r="AV66" i="1" s="1"/>
  <c r="AV67" i="1" s="1"/>
  <c r="AV68" i="1" s="1"/>
  <c r="AV69" i="1" s="1"/>
  <c r="AV70" i="1" s="1"/>
  <c r="AV71" i="1" s="1"/>
  <c r="AV72" i="1" s="1"/>
  <c r="AV73" i="1" s="1"/>
  <c r="AV74" i="1" s="1"/>
  <c r="AV75" i="1" s="1"/>
  <c r="AV76" i="1" s="1"/>
  <c r="AV77" i="1" s="1"/>
  <c r="AV78" i="1" s="1"/>
  <c r="AV79" i="1" s="1"/>
  <c r="AV80" i="1" s="1"/>
  <c r="AV81" i="1" s="1"/>
  <c r="AV82" i="1" s="1"/>
  <c r="AV83" i="1" s="1"/>
  <c r="AV84" i="1" s="1"/>
  <c r="AV85" i="1" s="1"/>
  <c r="AV86" i="1" s="1"/>
  <c r="AV87" i="1" s="1"/>
  <c r="AV88" i="1" s="1"/>
  <c r="AV89" i="1" s="1"/>
  <c r="AV90" i="1" s="1"/>
  <c r="AV91" i="1" s="1"/>
  <c r="AV92" i="1" s="1"/>
  <c r="AV93" i="1" s="1"/>
  <c r="AV94" i="1" s="1"/>
  <c r="AV98" i="1"/>
  <c r="AR49" i="1"/>
  <c r="AR50" i="1" s="1"/>
  <c r="AR51" i="1" s="1"/>
  <c r="AR52" i="1" s="1"/>
  <c r="AR53" i="1" s="1"/>
  <c r="AR54" i="1" s="1"/>
  <c r="AR55" i="1" s="1"/>
  <c r="AR56" i="1" s="1"/>
  <c r="AR57" i="1" s="1"/>
  <c r="AR58" i="1" s="1"/>
  <c r="AR59" i="1" s="1"/>
  <c r="AR60" i="1" s="1"/>
  <c r="AR61" i="1" s="1"/>
  <c r="AR62" i="1" s="1"/>
  <c r="AR63" i="1" s="1"/>
  <c r="AR64" i="1" s="1"/>
  <c r="AR65" i="1" s="1"/>
  <c r="AR66" i="1" s="1"/>
  <c r="AR67" i="1" s="1"/>
  <c r="AR68" i="1" s="1"/>
  <c r="AR69" i="1" s="1"/>
  <c r="AR70" i="1" s="1"/>
  <c r="AR71" i="1" s="1"/>
  <c r="AR72" i="1" s="1"/>
  <c r="AR73" i="1" s="1"/>
  <c r="AR74" i="1" s="1"/>
  <c r="AR75" i="1" s="1"/>
  <c r="AR76" i="1" s="1"/>
  <c r="AR77" i="1" s="1"/>
  <c r="AR78" i="1" s="1"/>
  <c r="AR79" i="1" s="1"/>
  <c r="AR80" i="1" s="1"/>
  <c r="AR81" i="1" s="1"/>
  <c r="AR82" i="1" s="1"/>
  <c r="AR83" i="1" s="1"/>
  <c r="AR84" i="1" s="1"/>
  <c r="AR85" i="1" s="1"/>
  <c r="AR86" i="1" s="1"/>
  <c r="AR87" i="1" s="1"/>
  <c r="AR88" i="1" s="1"/>
  <c r="AR89" i="1" s="1"/>
  <c r="AR90" i="1" s="1"/>
  <c r="AR91" i="1" s="1"/>
  <c r="AR92" i="1" s="1"/>
  <c r="AR93" i="1" s="1"/>
  <c r="AR94" i="1" s="1"/>
  <c r="AR98" i="1"/>
  <c r="AU49" i="1"/>
  <c r="AU50" i="1" s="1"/>
  <c r="AU51" i="1" s="1"/>
  <c r="AU52" i="1" s="1"/>
  <c r="AU53" i="1" s="1"/>
  <c r="AU54" i="1" s="1"/>
  <c r="AU55" i="1" s="1"/>
  <c r="AU56" i="1" s="1"/>
  <c r="AU57" i="1" s="1"/>
  <c r="AU58" i="1" s="1"/>
  <c r="AU59" i="1" s="1"/>
  <c r="AU60" i="1" s="1"/>
  <c r="AU61" i="1" s="1"/>
  <c r="AU62" i="1" s="1"/>
  <c r="AU63" i="1" s="1"/>
  <c r="AU64" i="1" s="1"/>
  <c r="AU65" i="1" s="1"/>
  <c r="AU66" i="1" s="1"/>
  <c r="AU67" i="1" s="1"/>
  <c r="AU68" i="1" s="1"/>
  <c r="AU69" i="1" s="1"/>
  <c r="AU70" i="1" s="1"/>
  <c r="AU71" i="1" s="1"/>
  <c r="AU72" i="1" s="1"/>
  <c r="AU73" i="1" s="1"/>
  <c r="AU74" i="1" s="1"/>
  <c r="AU75" i="1" s="1"/>
  <c r="AU76" i="1" s="1"/>
  <c r="AU77" i="1" s="1"/>
  <c r="AU78" i="1" s="1"/>
  <c r="AU79" i="1" s="1"/>
  <c r="AU80" i="1" s="1"/>
  <c r="AU81" i="1" s="1"/>
  <c r="AU82" i="1" s="1"/>
  <c r="AU83" i="1" s="1"/>
  <c r="AU84" i="1" s="1"/>
  <c r="AU85" i="1" s="1"/>
  <c r="AU86" i="1" s="1"/>
  <c r="AU87" i="1" s="1"/>
  <c r="AU88" i="1" s="1"/>
  <c r="AU89" i="1" s="1"/>
  <c r="AU90" i="1" s="1"/>
  <c r="AU91" i="1" s="1"/>
  <c r="AU92" i="1" s="1"/>
  <c r="AU93" i="1" s="1"/>
  <c r="AU94" i="1" s="1"/>
  <c r="AU98" i="1"/>
  <c r="AS49" i="1"/>
  <c r="AS50" i="1" s="1"/>
  <c r="AS51" i="1" s="1"/>
  <c r="AS52" i="1" s="1"/>
  <c r="AS53" i="1" s="1"/>
  <c r="AS54" i="1" s="1"/>
  <c r="AS55" i="1" s="1"/>
  <c r="AS56" i="1" s="1"/>
  <c r="AS57" i="1" s="1"/>
  <c r="AS58" i="1" s="1"/>
  <c r="AS59" i="1" s="1"/>
  <c r="AS60" i="1" s="1"/>
  <c r="AS61" i="1" s="1"/>
  <c r="AS62" i="1" s="1"/>
  <c r="AS63" i="1" s="1"/>
  <c r="AS64" i="1" s="1"/>
  <c r="AS65" i="1" s="1"/>
  <c r="AS66" i="1" s="1"/>
  <c r="AS67" i="1" s="1"/>
  <c r="AS68" i="1" s="1"/>
  <c r="AS69" i="1" s="1"/>
  <c r="AS70" i="1" s="1"/>
  <c r="AS71" i="1" s="1"/>
  <c r="AS72" i="1" s="1"/>
  <c r="AS73" i="1" s="1"/>
  <c r="AS74" i="1" s="1"/>
  <c r="AS75" i="1" s="1"/>
  <c r="AS76" i="1" s="1"/>
  <c r="AS77" i="1" s="1"/>
  <c r="AS78" i="1" s="1"/>
  <c r="AS79" i="1" s="1"/>
  <c r="AS80" i="1" s="1"/>
  <c r="AS81" i="1" s="1"/>
  <c r="AS82" i="1" s="1"/>
  <c r="AS83" i="1" s="1"/>
  <c r="AS84" i="1" s="1"/>
  <c r="AS85" i="1" s="1"/>
  <c r="AS86" i="1" s="1"/>
  <c r="AS87" i="1" s="1"/>
  <c r="AS88" i="1" s="1"/>
  <c r="AS89" i="1" s="1"/>
  <c r="AS90" i="1" s="1"/>
  <c r="AS91" i="1" s="1"/>
  <c r="AS92" i="1" s="1"/>
  <c r="AS93" i="1" s="1"/>
  <c r="AS94" i="1" s="1"/>
  <c r="AS98" i="1"/>
  <c r="AT49" i="1"/>
  <c r="AT50" i="1" s="1"/>
  <c r="AT51" i="1" s="1"/>
  <c r="AT52" i="1" s="1"/>
  <c r="AT53" i="1" s="1"/>
  <c r="AT54" i="1" s="1"/>
  <c r="AT55" i="1" s="1"/>
  <c r="AT56" i="1" s="1"/>
  <c r="AT57" i="1" s="1"/>
  <c r="AT58" i="1" s="1"/>
  <c r="AT59" i="1" s="1"/>
  <c r="AT60" i="1" s="1"/>
  <c r="AT61" i="1" s="1"/>
  <c r="AT62" i="1" s="1"/>
  <c r="AT63" i="1" s="1"/>
  <c r="AT64" i="1" s="1"/>
  <c r="AT65" i="1" s="1"/>
  <c r="AT66" i="1" s="1"/>
  <c r="AT67" i="1" s="1"/>
  <c r="AT68" i="1" s="1"/>
  <c r="AT69" i="1" s="1"/>
  <c r="AT70" i="1" s="1"/>
  <c r="AT71" i="1" s="1"/>
  <c r="AT72" i="1" s="1"/>
  <c r="AT73" i="1" s="1"/>
  <c r="AT74" i="1" s="1"/>
  <c r="AT75" i="1" s="1"/>
  <c r="AT76" i="1" s="1"/>
  <c r="AT77" i="1" s="1"/>
  <c r="AT78" i="1" s="1"/>
  <c r="AT79" i="1" s="1"/>
  <c r="AT80" i="1" s="1"/>
  <c r="AT81" i="1" s="1"/>
  <c r="AT82" i="1" s="1"/>
  <c r="AT83" i="1" s="1"/>
  <c r="AT84" i="1" s="1"/>
  <c r="AT85" i="1" s="1"/>
  <c r="AT86" i="1" s="1"/>
  <c r="AT87" i="1" s="1"/>
  <c r="AT88" i="1" s="1"/>
  <c r="AT89" i="1" s="1"/>
  <c r="AT90" i="1" s="1"/>
  <c r="AT91" i="1" s="1"/>
  <c r="AT92" i="1" s="1"/>
  <c r="AT93" i="1" s="1"/>
  <c r="AT94" i="1" s="1"/>
  <c r="AT98" i="1"/>
  <c r="AS97" i="1" l="1"/>
  <c r="AS99" i="1"/>
  <c r="AT97" i="1"/>
  <c r="AT99" i="1"/>
  <c r="AV97" i="1"/>
  <c r="AV99" i="1"/>
  <c r="AU97" i="1"/>
  <c r="AU99" i="1"/>
  <c r="AR97" i="1"/>
  <c r="AR99" i="1"/>
  <c r="AQ97" i="1"/>
  <c r="AQ99" i="1"/>
  <c r="AN3" i="1"/>
  <c r="AO3" i="1" s="1"/>
  <c r="AO4" i="1" l="1"/>
  <c r="AO5" i="1" s="1"/>
  <c r="AO6" i="1" s="1"/>
  <c r="AO7" i="1" l="1"/>
  <c r="AO8" i="1" l="1"/>
  <c r="AO9" i="1" s="1"/>
  <c r="AO10" i="1" s="1"/>
  <c r="AO11" i="1" s="1"/>
  <c r="AO12" i="1" s="1"/>
  <c r="AO13" i="1" s="1"/>
  <c r="AO14" i="1" s="1"/>
  <c r="AO15" i="1" s="1"/>
  <c r="AO16" i="1" s="1"/>
  <c r="AO17" i="1" s="1"/>
  <c r="AO18" i="1" s="1"/>
  <c r="AO19" i="1" s="1"/>
  <c r="AO20" i="1" s="1"/>
  <c r="AO21" i="1" s="1"/>
  <c r="AO22" i="1" s="1"/>
  <c r="AO23" i="1" s="1"/>
  <c r="AO24" i="1" s="1"/>
  <c r="AO25" i="1" s="1"/>
  <c r="AO26" i="1" s="1"/>
  <c r="AO27" i="1" s="1"/>
  <c r="AO28" i="1" s="1"/>
  <c r="AO29" i="1" s="1"/>
  <c r="AO30" i="1" s="1"/>
  <c r="AO31" i="1" s="1"/>
  <c r="AO32" i="1" s="1"/>
  <c r="AO33" i="1" s="1"/>
  <c r="AO34" i="1" s="1"/>
  <c r="AO35" i="1" s="1"/>
  <c r="AO36" i="1" s="1"/>
  <c r="AO37" i="1" s="1"/>
  <c r="AO38" i="1" s="1"/>
  <c r="AO39" i="1" s="1"/>
  <c r="AO40" i="1" s="1"/>
  <c r="AO41" i="1" s="1"/>
  <c r="AO42" i="1" s="1"/>
  <c r="AO43" i="1" s="1"/>
  <c r="AO44" i="1" s="1"/>
  <c r="AO45" i="1" s="1"/>
  <c r="AO46" i="1" s="1"/>
  <c r="AO47" i="1" s="1"/>
  <c r="AO48" i="1" s="1"/>
  <c r="AO49" i="1" s="1"/>
  <c r="AO50" i="1" s="1"/>
  <c r="AO51" i="1" s="1"/>
  <c r="AO52" i="1" s="1"/>
  <c r="AO53" i="1" s="1"/>
  <c r="AO54" i="1" s="1"/>
  <c r="AO55" i="1" s="1"/>
  <c r="AO56" i="1" s="1"/>
  <c r="AO57" i="1" s="1"/>
  <c r="AO58" i="1" s="1"/>
  <c r="AO59" i="1" s="1"/>
  <c r="AO60" i="1" s="1"/>
  <c r="AO61" i="1" s="1"/>
  <c r="AO62" i="1" s="1"/>
  <c r="AO63" i="1" s="1"/>
  <c r="AO64" i="1" s="1"/>
  <c r="AO65" i="1" s="1"/>
  <c r="AO66" i="1" s="1"/>
  <c r="AO67" i="1" s="1"/>
  <c r="AO68" i="1" s="1"/>
  <c r="AO69" i="1" s="1"/>
  <c r="AO70" i="1" s="1"/>
  <c r="AO71" i="1" s="1"/>
  <c r="AO72" i="1" s="1"/>
  <c r="AO73" i="1" s="1"/>
  <c r="AO74" i="1" s="1"/>
  <c r="AO75" i="1" s="1"/>
  <c r="AO76" i="1" s="1"/>
  <c r="AO77" i="1" s="1"/>
  <c r="AO78" i="1" s="1"/>
  <c r="AO79" i="1" s="1"/>
  <c r="AO80" i="1" s="1"/>
  <c r="AO81" i="1" s="1"/>
  <c r="AO82" i="1" s="1"/>
  <c r="AO83" i="1" s="1"/>
  <c r="AO84" i="1" s="1"/>
  <c r="AO85" i="1" s="1"/>
  <c r="AO86" i="1" s="1"/>
  <c r="AO87" i="1" s="1"/>
  <c r="AO88" i="1" s="1"/>
  <c r="AO89" i="1" s="1"/>
  <c r="AO90" i="1" s="1"/>
  <c r="AO91" i="1" s="1"/>
  <c r="AO92" i="1" s="1"/>
  <c r="AO93" i="1" s="1"/>
  <c r="AO94" i="1" s="1"/>
  <c r="AO99" i="1" s="1"/>
  <c r="K3" i="1"/>
  <c r="K4" i="1" s="1"/>
  <c r="K5" i="1" s="1"/>
  <c r="K6" i="1" s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l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88" i="1" s="1"/>
  <c r="K89" i="1" s="1"/>
  <c r="K90" i="1" s="1"/>
  <c r="K91" i="1" s="1"/>
  <c r="K92" i="1" s="1"/>
  <c r="K93" i="1" s="1"/>
  <c r="K94" i="1" s="1"/>
  <c r="K98" i="1"/>
  <c r="AO98" i="1"/>
  <c r="AO97" i="1"/>
  <c r="F3" i="1"/>
  <c r="E2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K99" i="1" l="1"/>
  <c r="K97" i="1"/>
  <c r="F80" i="2"/>
  <c r="F81" i="2"/>
  <c r="F82" i="2"/>
  <c r="F83" i="2"/>
  <c r="F84" i="2"/>
  <c r="F85" i="2"/>
  <c r="F86" i="2"/>
  <c r="F87" i="2"/>
  <c r="F88" i="2"/>
  <c r="F89" i="2"/>
  <c r="F83" i="3"/>
  <c r="G83" i="3"/>
  <c r="F84" i="3"/>
  <c r="G84" i="3"/>
  <c r="F85" i="3"/>
  <c r="G85" i="3"/>
  <c r="F86" i="3"/>
  <c r="G86" i="3"/>
  <c r="F87" i="3"/>
  <c r="G87" i="3"/>
  <c r="F88" i="3"/>
  <c r="G88" i="3"/>
  <c r="F43" i="3"/>
  <c r="G43" i="3"/>
  <c r="F44" i="3"/>
  <c r="G44" i="3"/>
  <c r="F45" i="3"/>
  <c r="G45" i="3"/>
  <c r="F46" i="3"/>
  <c r="G46" i="3" s="1"/>
  <c r="F47" i="3"/>
  <c r="G47" i="3"/>
  <c r="F48" i="3"/>
  <c r="G48" i="3" s="1"/>
  <c r="F49" i="3"/>
  <c r="G49" i="3"/>
  <c r="F50" i="3"/>
  <c r="G50" i="3" s="1"/>
  <c r="F51" i="3"/>
  <c r="G51" i="3"/>
  <c r="F52" i="3"/>
  <c r="G52" i="3" s="1"/>
  <c r="F53" i="3"/>
  <c r="G53" i="3"/>
  <c r="F54" i="3"/>
  <c r="G54" i="3" s="1"/>
  <c r="F55" i="3"/>
  <c r="G55" i="3"/>
  <c r="F56" i="3"/>
  <c r="G56" i="3" s="1"/>
  <c r="F57" i="3"/>
  <c r="G57" i="3"/>
  <c r="F58" i="3"/>
  <c r="G58" i="3" s="1"/>
  <c r="F59" i="3"/>
  <c r="G59" i="3"/>
  <c r="F60" i="3"/>
  <c r="G60" i="3" s="1"/>
  <c r="F61" i="3"/>
  <c r="G61" i="3" s="1"/>
  <c r="F62" i="3"/>
  <c r="G62" i="3" s="1"/>
  <c r="F63" i="3"/>
  <c r="G63" i="3"/>
  <c r="F64" i="3"/>
  <c r="G64" i="3" s="1"/>
  <c r="F65" i="3"/>
  <c r="G65" i="3"/>
  <c r="F66" i="3"/>
  <c r="G66" i="3" s="1"/>
  <c r="F67" i="3"/>
  <c r="G67" i="3"/>
  <c r="F68" i="3"/>
  <c r="G68" i="3" s="1"/>
  <c r="F69" i="3"/>
  <c r="G69" i="3" s="1"/>
  <c r="F70" i="3"/>
  <c r="G70" i="3" s="1"/>
  <c r="F71" i="3"/>
  <c r="G71" i="3" s="1"/>
  <c r="F72" i="3"/>
  <c r="G72" i="3" s="1"/>
  <c r="F73" i="3"/>
  <c r="G73" i="3" s="1"/>
  <c r="F74" i="3"/>
  <c r="G74" i="3" s="1"/>
  <c r="F75" i="3"/>
  <c r="G75" i="3" s="1"/>
  <c r="F76" i="3"/>
  <c r="G76" i="3" s="1"/>
  <c r="F77" i="3"/>
  <c r="G77" i="3" s="1"/>
  <c r="F78" i="3"/>
  <c r="G78" i="3" s="1"/>
  <c r="F79" i="3"/>
  <c r="G79" i="3" s="1"/>
  <c r="F80" i="3"/>
  <c r="G80" i="3" s="1"/>
  <c r="F81" i="3"/>
  <c r="G81" i="3" s="1"/>
  <c r="F82" i="3"/>
  <c r="G82" i="3" s="1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C4" i="2"/>
  <c r="F4" i="2"/>
  <c r="C5" i="2"/>
  <c r="F5" i="2"/>
  <c r="C6" i="2"/>
  <c r="F6" i="2"/>
  <c r="C7" i="2"/>
  <c r="F7" i="2"/>
  <c r="C8" i="2"/>
  <c r="F8" i="2"/>
  <c r="C9" i="2"/>
  <c r="F9" i="2"/>
  <c r="C10" i="2"/>
  <c r="F10" i="2"/>
  <c r="C11" i="2"/>
  <c r="F11" i="2"/>
  <c r="F12" i="2"/>
  <c r="C13" i="2"/>
  <c r="F13" i="2"/>
  <c r="C14" i="2"/>
  <c r="F14" i="2"/>
  <c r="C15" i="2"/>
  <c r="F15" i="2"/>
  <c r="C16" i="2"/>
  <c r="F16" i="2"/>
  <c r="C17" i="2"/>
  <c r="F17" i="2"/>
  <c r="C18" i="2"/>
  <c r="F18" i="2"/>
  <c r="C19" i="2"/>
  <c r="F19" i="2"/>
  <c r="C20" i="2"/>
  <c r="F20" i="2"/>
  <c r="C21" i="2"/>
  <c r="F21" i="2"/>
  <c r="C22" i="2"/>
  <c r="F22" i="2"/>
  <c r="C23" i="2"/>
  <c r="F23" i="2"/>
  <c r="C24" i="2"/>
  <c r="F24" i="2"/>
  <c r="C25" i="2"/>
  <c r="F25" i="2"/>
  <c r="C26" i="2"/>
  <c r="F26" i="2"/>
  <c r="C27" i="2"/>
  <c r="F27" i="2"/>
  <c r="C28" i="2"/>
  <c r="F28" i="2"/>
  <c r="C29" i="2"/>
  <c r="F29" i="2"/>
  <c r="C30" i="2"/>
  <c r="F30" i="2"/>
  <c r="C31" i="2"/>
  <c r="F31" i="2"/>
  <c r="C32" i="2"/>
  <c r="F32" i="2"/>
  <c r="C33" i="2"/>
  <c r="F33" i="2"/>
  <c r="C34" i="2"/>
  <c r="F34" i="2"/>
  <c r="C35" i="2"/>
  <c r="F35" i="2"/>
  <c r="F36" i="2"/>
  <c r="F37" i="2"/>
  <c r="F38" i="2"/>
  <c r="F39" i="2"/>
  <c r="F13" i="3"/>
  <c r="G13" i="3"/>
  <c r="F14" i="3"/>
  <c r="G14" i="3"/>
  <c r="F15" i="3"/>
  <c r="G15" i="3"/>
  <c r="F16" i="3"/>
  <c r="G16" i="3"/>
  <c r="F17" i="3"/>
  <c r="G17" i="3"/>
  <c r="F18" i="3"/>
  <c r="G18" i="3"/>
  <c r="F19" i="3"/>
  <c r="G19" i="3"/>
  <c r="F20" i="3"/>
  <c r="G20" i="3"/>
  <c r="F21" i="3"/>
  <c r="G21" i="3"/>
  <c r="F22" i="3"/>
  <c r="G22" i="3"/>
  <c r="F23" i="3"/>
  <c r="G23" i="3"/>
  <c r="F24" i="3"/>
  <c r="G24" i="3"/>
  <c r="F25" i="3"/>
  <c r="G25" i="3"/>
  <c r="F26" i="3"/>
  <c r="G26" i="3"/>
  <c r="F27" i="3"/>
  <c r="G27" i="3"/>
  <c r="F28" i="3"/>
  <c r="G28" i="3"/>
  <c r="F29" i="3"/>
  <c r="G29" i="3"/>
  <c r="F30" i="3"/>
  <c r="G30" i="3"/>
  <c r="F31" i="3"/>
  <c r="G31" i="3"/>
  <c r="F32" i="3"/>
  <c r="G32" i="3"/>
  <c r="F33" i="3"/>
  <c r="G33" i="3"/>
  <c r="F34" i="3"/>
  <c r="G34" i="3"/>
  <c r="F35" i="3"/>
  <c r="G35" i="3"/>
  <c r="F36" i="3"/>
  <c r="G36" i="3"/>
  <c r="F37" i="3"/>
  <c r="G37" i="3"/>
  <c r="F38" i="3"/>
  <c r="G38" i="3"/>
  <c r="F39" i="3"/>
  <c r="G39" i="3"/>
  <c r="F40" i="3"/>
  <c r="G40" i="3"/>
  <c r="F41" i="3"/>
  <c r="G41" i="3" s="1"/>
  <c r="F42" i="3"/>
  <c r="G42" i="3"/>
  <c r="D89" i="2"/>
  <c r="C93" i="4"/>
  <c r="D88" i="2"/>
  <c r="D87" i="2"/>
  <c r="B91" i="4"/>
  <c r="C92" i="4"/>
  <c r="A7" i="5"/>
  <c r="A5" i="5"/>
  <c r="A3" i="5"/>
  <c r="B90" i="4"/>
  <c r="C91" i="4" s="1"/>
  <c r="D86" i="2"/>
  <c r="C3" i="2"/>
  <c r="D12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E17" i="3"/>
  <c r="E18" i="3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E45" i="3" s="1"/>
  <c r="E46" i="3" s="1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  <c r="E59" i="3" s="1"/>
  <c r="E60" i="3" s="1"/>
  <c r="E61" i="3" s="1"/>
  <c r="E62" i="3" s="1"/>
  <c r="E63" i="3" s="1"/>
  <c r="E64" i="3" s="1"/>
  <c r="E65" i="3" s="1"/>
  <c r="E66" i="3" s="1"/>
  <c r="E67" i="3" s="1"/>
  <c r="E68" i="3" s="1"/>
  <c r="E69" i="3" s="1"/>
  <c r="E70" i="3" s="1"/>
  <c r="E71" i="3" s="1"/>
  <c r="E72" i="3" s="1"/>
  <c r="E73" i="3" s="1"/>
  <c r="E74" i="3" s="1"/>
  <c r="E75" i="3" s="1"/>
  <c r="E76" i="3" s="1"/>
  <c r="E77" i="3" s="1"/>
  <c r="E78" i="3" s="1"/>
  <c r="E79" i="3" s="1"/>
  <c r="E80" i="3" s="1"/>
  <c r="E81" i="3" s="1"/>
  <c r="E82" i="3" s="1"/>
  <c r="E83" i="3" s="1"/>
  <c r="E84" i="3" s="1"/>
  <c r="E85" i="3" s="1"/>
  <c r="E86" i="3" s="1"/>
  <c r="E87" i="3" s="1"/>
  <c r="D756" i="3"/>
  <c r="D768" i="3"/>
  <c r="D780" i="3"/>
  <c r="D792" i="3"/>
  <c r="D804" i="3"/>
  <c r="D816" i="3"/>
  <c r="D828" i="3"/>
  <c r="D840" i="3"/>
  <c r="D852" i="3"/>
  <c r="D864" i="3"/>
  <c r="D876" i="3"/>
  <c r="D888" i="3"/>
  <c r="D900" i="3"/>
  <c r="D912" i="3"/>
  <c r="D924" i="3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B3" i="5"/>
  <c r="C3" i="5"/>
  <c r="D3" i="5"/>
  <c r="E3" i="5"/>
  <c r="B4" i="5"/>
  <c r="C4" i="5"/>
  <c r="B5" i="5"/>
  <c r="C5" i="5"/>
  <c r="D5" i="5"/>
  <c r="E5" i="5"/>
  <c r="B6" i="5"/>
  <c r="C6" i="5"/>
  <c r="B7" i="5"/>
  <c r="C7" i="5"/>
  <c r="D7" i="5"/>
  <c r="E7" i="5"/>
  <c r="B8" i="5"/>
  <c r="C8" i="5"/>
  <c r="D3" i="1" l="1"/>
  <c r="F4" i="1"/>
  <c r="F5" i="1" s="1"/>
  <c r="F6" i="1" s="1"/>
  <c r="F7" i="1" s="1"/>
  <c r="F8" i="1" s="1"/>
  <c r="F9" i="1" s="1"/>
  <c r="F10" i="1" s="1"/>
  <c r="F11" i="1" s="1"/>
  <c r="F12" i="1" s="1"/>
  <c r="M12" i="1" s="1"/>
  <c r="G3" i="1"/>
  <c r="E3" i="1"/>
  <c r="E4" i="1" s="1"/>
  <c r="E5" i="1" s="1"/>
  <c r="E6" i="1" s="1"/>
  <c r="E7" i="1" s="1"/>
  <c r="E8" i="1" s="1"/>
  <c r="E9" i="1" s="1"/>
  <c r="E10" i="1" s="1"/>
  <c r="E11" i="1" s="1"/>
  <c r="E12" i="1" s="1"/>
  <c r="L12" i="1" s="1"/>
  <c r="H3" i="1"/>
  <c r="F13" i="1" l="1"/>
  <c r="F14" i="1" s="1"/>
  <c r="I3" i="1"/>
  <c r="G4" i="1" s="1"/>
  <c r="E13" i="1"/>
  <c r="E14" i="1" s="1"/>
  <c r="L13" i="1"/>
  <c r="H4" i="1" l="1"/>
  <c r="I4" i="1" s="1"/>
  <c r="M13" i="1"/>
  <c r="L14" i="1"/>
  <c r="E15" i="1"/>
  <c r="M14" i="1"/>
  <c r="F15" i="1"/>
  <c r="H5" i="1" l="1"/>
  <c r="G5" i="1"/>
  <c r="L15" i="1"/>
  <c r="E16" i="1"/>
  <c r="M15" i="1"/>
  <c r="F16" i="1"/>
  <c r="I5" i="1" l="1"/>
  <c r="H6" i="1" s="1"/>
  <c r="L16" i="1"/>
  <c r="E17" i="1"/>
  <c r="M16" i="1"/>
  <c r="F17" i="1"/>
  <c r="G6" i="1" l="1"/>
  <c r="I6" i="1" s="1"/>
  <c r="L17" i="1"/>
  <c r="E18" i="1"/>
  <c r="M17" i="1"/>
  <c r="F18" i="1"/>
  <c r="G7" i="1" l="1"/>
  <c r="H7" i="1"/>
  <c r="L18" i="1"/>
  <c r="E19" i="1"/>
  <c r="M18" i="1"/>
  <c r="F19" i="1"/>
  <c r="I7" i="1" l="1"/>
  <c r="G8" i="1" s="1"/>
  <c r="M19" i="1"/>
  <c r="F20" i="1"/>
  <c r="L19" i="1"/>
  <c r="E20" i="1"/>
  <c r="H8" i="1" l="1"/>
  <c r="I8" i="1" s="1"/>
  <c r="M20" i="1"/>
  <c r="F21" i="1"/>
  <c r="L20" i="1"/>
  <c r="E21" i="1"/>
  <c r="G9" i="1" l="1"/>
  <c r="H9" i="1"/>
  <c r="L21" i="1"/>
  <c r="E22" i="1"/>
  <c r="P22" i="1" s="1"/>
  <c r="M21" i="1"/>
  <c r="F22" i="1"/>
  <c r="Q22" i="1" s="1"/>
  <c r="I9" i="1" l="1"/>
  <c r="M22" i="1"/>
  <c r="F23" i="1"/>
  <c r="Q23" i="1" s="1"/>
  <c r="L22" i="1"/>
  <c r="E23" i="1"/>
  <c r="P23" i="1" s="1"/>
  <c r="G10" i="1" l="1"/>
  <c r="H10" i="1"/>
  <c r="L23" i="1"/>
  <c r="E24" i="1"/>
  <c r="P24" i="1" s="1"/>
  <c r="M23" i="1"/>
  <c r="F24" i="1"/>
  <c r="Q24" i="1" s="1"/>
  <c r="I10" i="1" l="1"/>
  <c r="G11" i="1" s="1"/>
  <c r="M24" i="1"/>
  <c r="F25" i="1"/>
  <c r="Q25" i="1" s="1"/>
  <c r="L24" i="1"/>
  <c r="E25" i="1"/>
  <c r="P25" i="1" s="1"/>
  <c r="H11" i="1" l="1"/>
  <c r="I11" i="1" s="1"/>
  <c r="M25" i="1"/>
  <c r="F26" i="1"/>
  <c r="Q26" i="1" s="1"/>
  <c r="L25" i="1"/>
  <c r="E26" i="1"/>
  <c r="P26" i="1" s="1"/>
  <c r="G12" i="1" l="1"/>
  <c r="H12" i="1"/>
  <c r="M26" i="1"/>
  <c r="F27" i="1"/>
  <c r="Q27" i="1" s="1"/>
  <c r="L26" i="1"/>
  <c r="E27" i="1"/>
  <c r="P27" i="1" s="1"/>
  <c r="I12" i="1" l="1"/>
  <c r="H13" i="1" s="1"/>
  <c r="L27" i="1"/>
  <c r="E28" i="1"/>
  <c r="P28" i="1" s="1"/>
  <c r="M27" i="1"/>
  <c r="F28" i="1"/>
  <c r="Q28" i="1" s="1"/>
  <c r="G13" i="1" l="1"/>
  <c r="I13" i="1" s="1"/>
  <c r="N12" i="1"/>
  <c r="M28" i="1"/>
  <c r="F29" i="1"/>
  <c r="Q29" i="1" s="1"/>
  <c r="L28" i="1"/>
  <c r="E29" i="1"/>
  <c r="P29" i="1" s="1"/>
  <c r="H14" i="1" l="1"/>
  <c r="N13" i="1"/>
  <c r="G14" i="1"/>
  <c r="L29" i="1"/>
  <c r="E30" i="1"/>
  <c r="P30" i="1" s="1"/>
  <c r="M29" i="1"/>
  <c r="F30" i="1"/>
  <c r="Q30" i="1" s="1"/>
  <c r="I14" i="1" l="1"/>
  <c r="M30" i="1"/>
  <c r="F31" i="1"/>
  <c r="Q31" i="1" s="1"/>
  <c r="L30" i="1"/>
  <c r="E31" i="1"/>
  <c r="P31" i="1" s="1"/>
  <c r="N14" i="1" l="1"/>
  <c r="G15" i="1"/>
  <c r="H15" i="1"/>
  <c r="L31" i="1"/>
  <c r="E32" i="1"/>
  <c r="P32" i="1" s="1"/>
  <c r="M31" i="1"/>
  <c r="F32" i="1"/>
  <c r="Q32" i="1" s="1"/>
  <c r="I15" i="1" l="1"/>
  <c r="H16" i="1" s="1"/>
  <c r="M32" i="1"/>
  <c r="F33" i="1"/>
  <c r="Q33" i="1" s="1"/>
  <c r="L32" i="1"/>
  <c r="E33" i="1"/>
  <c r="P33" i="1" s="1"/>
  <c r="G16" i="1" l="1"/>
  <c r="I16" i="1" s="1"/>
  <c r="N15" i="1"/>
  <c r="L33" i="1"/>
  <c r="E34" i="1"/>
  <c r="M33" i="1"/>
  <c r="F34" i="1"/>
  <c r="N16" i="1" l="1"/>
  <c r="G17" i="1"/>
  <c r="H17" i="1"/>
  <c r="P34" i="1"/>
  <c r="E35" i="1"/>
  <c r="E36" i="1" s="1"/>
  <c r="Q34" i="1"/>
  <c r="F35" i="1"/>
  <c r="F36" i="1" s="1"/>
  <c r="M34" i="1"/>
  <c r="L34" i="1"/>
  <c r="P35" i="1" l="1"/>
  <c r="Q35" i="1"/>
  <c r="I17" i="1"/>
  <c r="L35" i="1"/>
  <c r="P36" i="1"/>
  <c r="M35" i="1"/>
  <c r="Q36" i="1"/>
  <c r="H18" i="1" l="1"/>
  <c r="N17" i="1"/>
  <c r="G18" i="1"/>
  <c r="M36" i="1"/>
  <c r="F37" i="1"/>
  <c r="Q37" i="1" s="1"/>
  <c r="L36" i="1"/>
  <c r="E37" i="1"/>
  <c r="P37" i="1" s="1"/>
  <c r="I18" i="1" l="1"/>
  <c r="H19" i="1" s="1"/>
  <c r="L37" i="1"/>
  <c r="E38" i="1"/>
  <c r="P38" i="1" s="1"/>
  <c r="M37" i="1"/>
  <c r="F38" i="1"/>
  <c r="Q38" i="1" s="1"/>
  <c r="N18" i="1" l="1"/>
  <c r="G19" i="1"/>
  <c r="I19" i="1" s="1"/>
  <c r="M38" i="1"/>
  <c r="F39" i="1"/>
  <c r="Q39" i="1" s="1"/>
  <c r="L38" i="1"/>
  <c r="E39" i="1"/>
  <c r="P39" i="1" s="1"/>
  <c r="H20" i="1" l="1"/>
  <c r="N19" i="1"/>
  <c r="G20" i="1"/>
  <c r="L39" i="1"/>
  <c r="E40" i="1"/>
  <c r="P40" i="1" s="1"/>
  <c r="M39" i="1"/>
  <c r="F40" i="1"/>
  <c r="Q40" i="1" s="1"/>
  <c r="I20" i="1" l="1"/>
  <c r="M40" i="1"/>
  <c r="F41" i="1"/>
  <c r="Q41" i="1" s="1"/>
  <c r="L40" i="1"/>
  <c r="E41" i="1"/>
  <c r="P41" i="1" s="1"/>
  <c r="H21" i="1" l="1"/>
  <c r="N20" i="1"/>
  <c r="G21" i="1"/>
  <c r="L41" i="1"/>
  <c r="E42" i="1"/>
  <c r="M41" i="1"/>
  <c r="F42" i="1"/>
  <c r="I21" i="1" l="1"/>
  <c r="N21" i="1" s="1"/>
  <c r="Q42" i="1"/>
  <c r="U42" i="1"/>
  <c r="P42" i="1"/>
  <c r="T42" i="1"/>
  <c r="M42" i="1"/>
  <c r="F43" i="1"/>
  <c r="Q43" i="1" s="1"/>
  <c r="L42" i="1"/>
  <c r="E43" i="1"/>
  <c r="P43" i="1" s="1"/>
  <c r="H22" i="1" l="1"/>
  <c r="G22" i="1"/>
  <c r="I22" i="1"/>
  <c r="L43" i="1"/>
  <c r="T43" i="1"/>
  <c r="E44" i="1"/>
  <c r="P44" i="1" s="1"/>
  <c r="U43" i="1"/>
  <c r="M43" i="1"/>
  <c r="F44" i="1"/>
  <c r="Q44" i="1" s="1"/>
  <c r="R22" i="1" l="1"/>
  <c r="H23" i="1"/>
  <c r="N22" i="1"/>
  <c r="G23" i="1"/>
  <c r="T44" i="1"/>
  <c r="L44" i="1"/>
  <c r="E45" i="1"/>
  <c r="P45" i="1" s="1"/>
  <c r="U44" i="1"/>
  <c r="M44" i="1"/>
  <c r="F45" i="1"/>
  <c r="Q45" i="1" s="1"/>
  <c r="I23" i="1" l="1"/>
  <c r="U45" i="1"/>
  <c r="M45" i="1"/>
  <c r="F46" i="1"/>
  <c r="Q46" i="1" s="1"/>
  <c r="T45" i="1"/>
  <c r="L45" i="1"/>
  <c r="E46" i="1"/>
  <c r="P46" i="1" s="1"/>
  <c r="R23" i="1" l="1"/>
  <c r="N23" i="1"/>
  <c r="H24" i="1"/>
  <c r="G24" i="1"/>
  <c r="U46" i="1"/>
  <c r="M46" i="1"/>
  <c r="F47" i="1"/>
  <c r="Q47" i="1" s="1"/>
  <c r="T46" i="1"/>
  <c r="L46" i="1"/>
  <c r="E47" i="1"/>
  <c r="P47" i="1" s="1"/>
  <c r="I24" i="1" l="1"/>
  <c r="R24" i="1" s="1"/>
  <c r="T47" i="1"/>
  <c r="L47" i="1"/>
  <c r="E48" i="1"/>
  <c r="P48" i="1" s="1"/>
  <c r="U47" i="1"/>
  <c r="M47" i="1"/>
  <c r="F48" i="1"/>
  <c r="Q48" i="1" s="1"/>
  <c r="G25" i="1" l="1"/>
  <c r="N24" i="1"/>
  <c r="H25" i="1"/>
  <c r="U48" i="1"/>
  <c r="M48" i="1"/>
  <c r="F49" i="1"/>
  <c r="T48" i="1"/>
  <c r="L48" i="1"/>
  <c r="E49" i="1"/>
  <c r="I25" i="1" l="1"/>
  <c r="N25" i="1" s="1"/>
  <c r="Q49" i="1"/>
  <c r="F98" i="1"/>
  <c r="P49" i="1"/>
  <c r="E98" i="1"/>
  <c r="R25" i="1"/>
  <c r="H26" i="1"/>
  <c r="T49" i="1"/>
  <c r="L49" i="1"/>
  <c r="E50" i="1"/>
  <c r="P50" i="1" s="1"/>
  <c r="U49" i="1"/>
  <c r="M49" i="1"/>
  <c r="F50" i="1"/>
  <c r="Q50" i="1" s="1"/>
  <c r="G26" i="1" l="1"/>
  <c r="I26" i="1" s="1"/>
  <c r="U50" i="1"/>
  <c r="M50" i="1"/>
  <c r="F51" i="1"/>
  <c r="Q51" i="1" s="1"/>
  <c r="T50" i="1"/>
  <c r="L50" i="1"/>
  <c r="E51" i="1"/>
  <c r="P51" i="1" s="1"/>
  <c r="R26" i="1" l="1"/>
  <c r="N26" i="1"/>
  <c r="G27" i="1"/>
  <c r="H27" i="1"/>
  <c r="T51" i="1"/>
  <c r="L51" i="1"/>
  <c r="E52" i="1"/>
  <c r="P52" i="1" s="1"/>
  <c r="U51" i="1"/>
  <c r="M51" i="1"/>
  <c r="F52" i="1"/>
  <c r="Q52" i="1" s="1"/>
  <c r="I27" i="1" l="1"/>
  <c r="U52" i="1"/>
  <c r="M52" i="1"/>
  <c r="F53" i="1"/>
  <c r="Q53" i="1" s="1"/>
  <c r="T52" i="1"/>
  <c r="L52" i="1"/>
  <c r="E53" i="1"/>
  <c r="P53" i="1" s="1"/>
  <c r="H28" i="1" l="1"/>
  <c r="N27" i="1"/>
  <c r="G28" i="1"/>
  <c r="R27" i="1"/>
  <c r="T53" i="1"/>
  <c r="L53" i="1"/>
  <c r="E54" i="1"/>
  <c r="P54" i="1" s="1"/>
  <c r="U53" i="1"/>
  <c r="M53" i="1"/>
  <c r="F54" i="1"/>
  <c r="Q54" i="1" s="1"/>
  <c r="I28" i="1" l="1"/>
  <c r="R28" i="1" s="1"/>
  <c r="U54" i="1"/>
  <c r="M54" i="1"/>
  <c r="F55" i="1"/>
  <c r="Q55" i="1" s="1"/>
  <c r="T54" i="1"/>
  <c r="L54" i="1"/>
  <c r="E55" i="1"/>
  <c r="P55" i="1" s="1"/>
  <c r="N28" i="1" l="1"/>
  <c r="H29" i="1"/>
  <c r="G29" i="1"/>
  <c r="I29" i="1"/>
  <c r="T55" i="1"/>
  <c r="L55" i="1"/>
  <c r="E56" i="1"/>
  <c r="P56" i="1" s="1"/>
  <c r="U55" i="1"/>
  <c r="M55" i="1"/>
  <c r="F56" i="1"/>
  <c r="Q56" i="1" s="1"/>
  <c r="N29" i="1" l="1"/>
  <c r="G30" i="1"/>
  <c r="H30" i="1"/>
  <c r="R29" i="1"/>
  <c r="T56" i="1"/>
  <c r="L56" i="1"/>
  <c r="E57" i="1"/>
  <c r="P57" i="1" s="1"/>
  <c r="U56" i="1"/>
  <c r="M56" i="1"/>
  <c r="F57" i="1"/>
  <c r="Q57" i="1" s="1"/>
  <c r="I30" i="1" l="1"/>
  <c r="U57" i="1"/>
  <c r="M57" i="1"/>
  <c r="F58" i="1"/>
  <c r="Q58" i="1" s="1"/>
  <c r="T57" i="1"/>
  <c r="L57" i="1"/>
  <c r="E58" i="1"/>
  <c r="P58" i="1" s="1"/>
  <c r="H31" i="1" l="1"/>
  <c r="G31" i="1"/>
  <c r="R30" i="1"/>
  <c r="N30" i="1"/>
  <c r="T58" i="1"/>
  <c r="L58" i="1"/>
  <c r="E59" i="1"/>
  <c r="P59" i="1" s="1"/>
  <c r="U58" i="1"/>
  <c r="M58" i="1"/>
  <c r="F59" i="1"/>
  <c r="Q59" i="1" s="1"/>
  <c r="I31" i="1" l="1"/>
  <c r="R31" i="1" s="1"/>
  <c r="T59" i="1"/>
  <c r="L59" i="1"/>
  <c r="E60" i="1"/>
  <c r="P60" i="1" s="1"/>
  <c r="U59" i="1"/>
  <c r="M59" i="1"/>
  <c r="F60" i="1"/>
  <c r="Q60" i="1" s="1"/>
  <c r="N31" i="1" l="1"/>
  <c r="H32" i="1"/>
  <c r="G32" i="1"/>
  <c r="I32" i="1" s="1"/>
  <c r="U60" i="1"/>
  <c r="M60" i="1"/>
  <c r="F61" i="1"/>
  <c r="Q61" i="1" s="1"/>
  <c r="T60" i="1"/>
  <c r="L60" i="1"/>
  <c r="E61" i="1"/>
  <c r="P61" i="1" s="1"/>
  <c r="H33" i="1" l="1"/>
  <c r="R32" i="1"/>
  <c r="N32" i="1"/>
  <c r="G33" i="1"/>
  <c r="T61" i="1"/>
  <c r="L61" i="1"/>
  <c r="E62" i="1"/>
  <c r="P62" i="1" s="1"/>
  <c r="U61" i="1"/>
  <c r="M61" i="1"/>
  <c r="F62" i="1"/>
  <c r="Q62" i="1" s="1"/>
  <c r="I33" i="1" l="1"/>
  <c r="R33" i="1" s="1"/>
  <c r="U62" i="1"/>
  <c r="M62" i="1"/>
  <c r="F63" i="1"/>
  <c r="Q63" i="1" s="1"/>
  <c r="T62" i="1"/>
  <c r="L62" i="1"/>
  <c r="E63" i="1"/>
  <c r="P63" i="1" s="1"/>
  <c r="N33" i="1" l="1"/>
  <c r="G34" i="1"/>
  <c r="H34" i="1"/>
  <c r="T63" i="1"/>
  <c r="L63" i="1"/>
  <c r="E64" i="1"/>
  <c r="P64" i="1" s="1"/>
  <c r="U63" i="1"/>
  <c r="M63" i="1"/>
  <c r="F64" i="1"/>
  <c r="Q64" i="1" s="1"/>
  <c r="I34" i="1" l="1"/>
  <c r="N34" i="1" s="1"/>
  <c r="U64" i="1"/>
  <c r="M64" i="1"/>
  <c r="F65" i="1"/>
  <c r="Q65" i="1" s="1"/>
  <c r="T64" i="1"/>
  <c r="L64" i="1"/>
  <c r="E65" i="1"/>
  <c r="P65" i="1" s="1"/>
  <c r="G35" i="1" l="1"/>
  <c r="H35" i="1"/>
  <c r="R34" i="1"/>
  <c r="T65" i="1"/>
  <c r="L65" i="1"/>
  <c r="E66" i="1"/>
  <c r="P66" i="1" s="1"/>
  <c r="U65" i="1"/>
  <c r="M65" i="1"/>
  <c r="F66" i="1"/>
  <c r="Q66" i="1" s="1"/>
  <c r="I35" i="1" l="1"/>
  <c r="R35" i="1" s="1"/>
  <c r="U66" i="1"/>
  <c r="M66" i="1"/>
  <c r="F67" i="1"/>
  <c r="Q67" i="1" s="1"/>
  <c r="T66" i="1"/>
  <c r="L66" i="1"/>
  <c r="E67" i="1"/>
  <c r="P67" i="1" s="1"/>
  <c r="H36" i="1" l="1"/>
  <c r="N35" i="1"/>
  <c r="G36" i="1"/>
  <c r="I36" i="1" s="1"/>
  <c r="N36" i="1" s="1"/>
  <c r="T67" i="1"/>
  <c r="L67" i="1"/>
  <c r="E68" i="1"/>
  <c r="P68" i="1" s="1"/>
  <c r="U67" i="1"/>
  <c r="M67" i="1"/>
  <c r="F68" i="1"/>
  <c r="Q68" i="1" s="1"/>
  <c r="H37" i="1" l="1"/>
  <c r="G37" i="1"/>
  <c r="R36" i="1"/>
  <c r="I37" i="1"/>
  <c r="G38" i="1" s="1"/>
  <c r="U68" i="1"/>
  <c r="M68" i="1"/>
  <c r="F69" i="1"/>
  <c r="Q69" i="1" s="1"/>
  <c r="T68" i="1"/>
  <c r="L68" i="1"/>
  <c r="E69" i="1"/>
  <c r="P69" i="1" s="1"/>
  <c r="H38" i="1" l="1"/>
  <c r="I38" i="1" s="1"/>
  <c r="R37" i="1"/>
  <c r="N37" i="1"/>
  <c r="U69" i="1"/>
  <c r="M69" i="1"/>
  <c r="F70" i="1"/>
  <c r="Q70" i="1" s="1"/>
  <c r="T69" i="1"/>
  <c r="L69" i="1"/>
  <c r="E70" i="1"/>
  <c r="P70" i="1" s="1"/>
  <c r="G39" i="1" l="1"/>
  <c r="H39" i="1"/>
  <c r="R38" i="1"/>
  <c r="N38" i="1"/>
  <c r="T70" i="1"/>
  <c r="L70" i="1"/>
  <c r="E71" i="1"/>
  <c r="P71" i="1" s="1"/>
  <c r="U70" i="1"/>
  <c r="M70" i="1"/>
  <c r="F71" i="1"/>
  <c r="Q71" i="1" s="1"/>
  <c r="I39" i="1" l="1"/>
  <c r="G40" i="1" s="1"/>
  <c r="U71" i="1"/>
  <c r="M71" i="1"/>
  <c r="F72" i="1"/>
  <c r="Q72" i="1" s="1"/>
  <c r="T71" i="1"/>
  <c r="L71" i="1"/>
  <c r="E72" i="1"/>
  <c r="P72" i="1" s="1"/>
  <c r="N39" i="1" l="1"/>
  <c r="H40" i="1"/>
  <c r="I40" i="1" s="1"/>
  <c r="R39" i="1"/>
  <c r="T72" i="1"/>
  <c r="L72" i="1"/>
  <c r="E73" i="1"/>
  <c r="P73" i="1" s="1"/>
  <c r="U72" i="1"/>
  <c r="M72" i="1"/>
  <c r="F73" i="1"/>
  <c r="Q73" i="1" s="1"/>
  <c r="R40" i="1" l="1"/>
  <c r="G41" i="1"/>
  <c r="H41" i="1"/>
  <c r="N40" i="1"/>
  <c r="U73" i="1"/>
  <c r="M73" i="1"/>
  <c r="F74" i="1"/>
  <c r="Q74" i="1" s="1"/>
  <c r="T73" i="1"/>
  <c r="L73" i="1"/>
  <c r="E74" i="1"/>
  <c r="P74" i="1" s="1"/>
  <c r="I41" i="1" l="1"/>
  <c r="N41" i="1" s="1"/>
  <c r="T74" i="1"/>
  <c r="L74" i="1"/>
  <c r="E75" i="1"/>
  <c r="P75" i="1" s="1"/>
  <c r="U74" i="1"/>
  <c r="M74" i="1"/>
  <c r="F75" i="1"/>
  <c r="Q75" i="1" s="1"/>
  <c r="R41" i="1" l="1"/>
  <c r="G42" i="1"/>
  <c r="H42" i="1"/>
  <c r="I42" i="1" s="1"/>
  <c r="U75" i="1"/>
  <c r="M75" i="1"/>
  <c r="F76" i="1"/>
  <c r="Q76" i="1" s="1"/>
  <c r="T75" i="1"/>
  <c r="L75" i="1"/>
  <c r="E76" i="1"/>
  <c r="P76" i="1" s="1"/>
  <c r="V42" i="1" l="1"/>
  <c r="N42" i="1"/>
  <c r="R42" i="1"/>
  <c r="G43" i="1"/>
  <c r="H43" i="1"/>
  <c r="U76" i="1"/>
  <c r="M76" i="1"/>
  <c r="F77" i="1"/>
  <c r="Q77" i="1" s="1"/>
  <c r="T76" i="1"/>
  <c r="L76" i="1"/>
  <c r="E77" i="1"/>
  <c r="P77" i="1" s="1"/>
  <c r="I43" i="1" l="1"/>
  <c r="T77" i="1"/>
  <c r="L77" i="1"/>
  <c r="E78" i="1"/>
  <c r="P78" i="1" s="1"/>
  <c r="U77" i="1"/>
  <c r="M77" i="1"/>
  <c r="F78" i="1"/>
  <c r="Q78" i="1" s="1"/>
  <c r="N43" i="1" l="1"/>
  <c r="V43" i="1"/>
  <c r="R43" i="1"/>
  <c r="G44" i="1"/>
  <c r="H44" i="1"/>
  <c r="T78" i="1"/>
  <c r="L78" i="1"/>
  <c r="E79" i="1"/>
  <c r="P79" i="1" s="1"/>
  <c r="U78" i="1"/>
  <c r="M78" i="1"/>
  <c r="F79" i="1"/>
  <c r="Q79" i="1" s="1"/>
  <c r="I44" i="1" l="1"/>
  <c r="U79" i="1"/>
  <c r="M79" i="1"/>
  <c r="F80" i="1"/>
  <c r="Q80" i="1" s="1"/>
  <c r="T79" i="1"/>
  <c r="L79" i="1"/>
  <c r="E80" i="1"/>
  <c r="P80" i="1" s="1"/>
  <c r="G45" i="1" l="1"/>
  <c r="R44" i="1"/>
  <c r="N44" i="1"/>
  <c r="V44" i="1"/>
  <c r="H45" i="1"/>
  <c r="I45" i="1" s="1"/>
  <c r="U80" i="1"/>
  <c r="M80" i="1"/>
  <c r="F81" i="1"/>
  <c r="Q81" i="1" s="1"/>
  <c r="T80" i="1"/>
  <c r="L80" i="1"/>
  <c r="E81" i="1"/>
  <c r="P81" i="1" s="1"/>
  <c r="N45" i="1" l="1"/>
  <c r="H46" i="1"/>
  <c r="R45" i="1"/>
  <c r="G46" i="1"/>
  <c r="V45" i="1"/>
  <c r="U81" i="1"/>
  <c r="M81" i="1"/>
  <c r="F82" i="1"/>
  <c r="Q82" i="1" s="1"/>
  <c r="T81" i="1"/>
  <c r="L81" i="1"/>
  <c r="E82" i="1"/>
  <c r="P82" i="1" s="1"/>
  <c r="I46" i="1" l="1"/>
  <c r="G47" i="1" s="1"/>
  <c r="H47" i="1"/>
  <c r="T82" i="1"/>
  <c r="L82" i="1"/>
  <c r="E83" i="1"/>
  <c r="P83" i="1" s="1"/>
  <c r="U82" i="1"/>
  <c r="M82" i="1"/>
  <c r="F83" i="1"/>
  <c r="Q83" i="1" s="1"/>
  <c r="N46" i="1" l="1"/>
  <c r="V46" i="1"/>
  <c r="R46" i="1"/>
  <c r="I47" i="1"/>
  <c r="U83" i="1"/>
  <c r="M83" i="1"/>
  <c r="F84" i="1"/>
  <c r="Q84" i="1" s="1"/>
  <c r="T83" i="1"/>
  <c r="L83" i="1"/>
  <c r="E84" i="1"/>
  <c r="P84" i="1" s="1"/>
  <c r="G48" i="1" l="1"/>
  <c r="N47" i="1"/>
  <c r="H48" i="1"/>
  <c r="V47" i="1"/>
  <c r="R47" i="1"/>
  <c r="U84" i="1"/>
  <c r="M84" i="1"/>
  <c r="F85" i="1"/>
  <c r="Q85" i="1" s="1"/>
  <c r="T84" i="1"/>
  <c r="L84" i="1"/>
  <c r="E85" i="1"/>
  <c r="P85" i="1" s="1"/>
  <c r="I48" i="1" l="1"/>
  <c r="T85" i="1"/>
  <c r="L85" i="1"/>
  <c r="E86" i="1"/>
  <c r="P86" i="1" s="1"/>
  <c r="U85" i="1"/>
  <c r="M85" i="1"/>
  <c r="F86" i="1"/>
  <c r="Q86" i="1" s="1"/>
  <c r="H49" i="1" l="1"/>
  <c r="G49" i="1"/>
  <c r="I49" i="1" s="1"/>
  <c r="I98" i="1" s="1"/>
  <c r="R48" i="1"/>
  <c r="N48" i="1"/>
  <c r="V48" i="1"/>
  <c r="U86" i="1"/>
  <c r="M86" i="1"/>
  <c r="F87" i="1"/>
  <c r="Q87" i="1" s="1"/>
  <c r="T86" i="1"/>
  <c r="L86" i="1"/>
  <c r="E87" i="1"/>
  <c r="P87" i="1" s="1"/>
  <c r="N49" i="1" l="1"/>
  <c r="H50" i="1"/>
  <c r="V49" i="1"/>
  <c r="R49" i="1"/>
  <c r="G50" i="1"/>
  <c r="U87" i="1"/>
  <c r="M87" i="1"/>
  <c r="F88" i="1"/>
  <c r="T87" i="1"/>
  <c r="L87" i="1"/>
  <c r="E88" i="1"/>
  <c r="I50" i="1" l="1"/>
  <c r="H51" i="1" s="1"/>
  <c r="E89" i="1"/>
  <c r="Q88" i="1"/>
  <c r="F89" i="1"/>
  <c r="P88" i="1"/>
  <c r="U88" i="1"/>
  <c r="M88" i="1"/>
  <c r="T88" i="1"/>
  <c r="L88" i="1"/>
  <c r="R50" i="1" l="1"/>
  <c r="V50" i="1"/>
  <c r="N50" i="1"/>
  <c r="G51" i="1"/>
  <c r="I51" i="1" s="1"/>
  <c r="Q89" i="1"/>
  <c r="M89" i="1"/>
  <c r="F90" i="1"/>
  <c r="U89" i="1"/>
  <c r="L89" i="1"/>
  <c r="T89" i="1"/>
  <c r="P89" i="1"/>
  <c r="E90" i="1"/>
  <c r="P90" i="1" l="1"/>
  <c r="L90" i="1"/>
  <c r="E91" i="1"/>
  <c r="T90" i="1"/>
  <c r="M90" i="1"/>
  <c r="Q90" i="1"/>
  <c r="F91" i="1"/>
  <c r="U90" i="1"/>
  <c r="R51" i="1"/>
  <c r="N51" i="1"/>
  <c r="G52" i="1"/>
  <c r="H52" i="1"/>
  <c r="V51" i="1"/>
  <c r="F92" i="1" l="1"/>
  <c r="M91" i="1"/>
  <c r="Q91" i="1"/>
  <c r="U91" i="1"/>
  <c r="E92" i="1"/>
  <c r="L91" i="1"/>
  <c r="P91" i="1"/>
  <c r="T91" i="1"/>
  <c r="I52" i="1"/>
  <c r="P92" i="1" l="1"/>
  <c r="E93" i="1"/>
  <c r="L92" i="1"/>
  <c r="T92" i="1"/>
  <c r="F93" i="1"/>
  <c r="M92" i="1"/>
  <c r="Q92" i="1"/>
  <c r="U92" i="1"/>
  <c r="G53" i="1"/>
  <c r="R52" i="1"/>
  <c r="N52" i="1"/>
  <c r="H53" i="1"/>
  <c r="V52" i="1"/>
  <c r="I53" i="1" l="1"/>
  <c r="R53" i="1" s="1"/>
  <c r="M93" i="1"/>
  <c r="Q93" i="1"/>
  <c r="U93" i="1"/>
  <c r="F94" i="1"/>
  <c r="T93" i="1"/>
  <c r="E94" i="1"/>
  <c r="L93" i="1"/>
  <c r="P93" i="1"/>
  <c r="N53" i="1"/>
  <c r="H54" i="1" l="1"/>
  <c r="V53" i="1"/>
  <c r="G54" i="1"/>
  <c r="I54" i="1" s="1"/>
  <c r="E97" i="1"/>
  <c r="E99" i="1"/>
  <c r="F99" i="1"/>
  <c r="F97" i="1"/>
  <c r="L94" i="1"/>
  <c r="L97" i="1" s="1"/>
  <c r="P94" i="1"/>
  <c r="P97" i="1" s="1"/>
  <c r="T94" i="1"/>
  <c r="T97" i="1" s="1"/>
  <c r="U94" i="1"/>
  <c r="U97" i="1" s="1"/>
  <c r="M94" i="1"/>
  <c r="M97" i="1" s="1"/>
  <c r="Q94" i="1"/>
  <c r="Q97" i="1" s="1"/>
  <c r="L142" i="1"/>
  <c r="G55" i="1" l="1"/>
  <c r="H55" i="1"/>
  <c r="I55" i="1" s="1"/>
  <c r="V54" i="1"/>
  <c r="N54" i="1"/>
  <c r="R54" i="1"/>
  <c r="H56" i="1" l="1"/>
  <c r="V55" i="1"/>
  <c r="R55" i="1"/>
  <c r="N55" i="1"/>
  <c r="G56" i="1"/>
  <c r="I56" i="1" l="1"/>
  <c r="G57" i="1" l="1"/>
  <c r="N56" i="1"/>
  <c r="V56" i="1"/>
  <c r="H57" i="1"/>
  <c r="R56" i="1"/>
  <c r="I57" i="1" l="1"/>
  <c r="H58" i="1" l="1"/>
  <c r="R57" i="1"/>
  <c r="N57" i="1"/>
  <c r="G58" i="1"/>
  <c r="V57" i="1"/>
  <c r="I58" i="1" l="1"/>
  <c r="H59" i="1" s="1"/>
  <c r="V58" i="1" l="1"/>
  <c r="R58" i="1"/>
  <c r="G59" i="1"/>
  <c r="I59" i="1" s="1"/>
  <c r="N58" i="1"/>
  <c r="V59" i="1" l="1"/>
  <c r="G60" i="1"/>
  <c r="R59" i="1"/>
  <c r="H60" i="1"/>
  <c r="N59" i="1"/>
  <c r="I60" i="1" l="1"/>
  <c r="R60" i="1" l="1"/>
  <c r="V60" i="1"/>
  <c r="G61" i="1"/>
  <c r="H61" i="1"/>
  <c r="N60" i="1"/>
  <c r="I61" i="1" l="1"/>
  <c r="N61" i="1" l="1"/>
  <c r="G62" i="1"/>
  <c r="H62" i="1"/>
  <c r="R61" i="1"/>
  <c r="V61" i="1"/>
  <c r="I62" i="1" l="1"/>
  <c r="R62" i="1" l="1"/>
  <c r="H63" i="1"/>
  <c r="G63" i="1"/>
  <c r="N62" i="1"/>
  <c r="V62" i="1"/>
  <c r="I63" i="1" l="1"/>
  <c r="N63" i="1" l="1"/>
  <c r="G64" i="1"/>
  <c r="V63" i="1"/>
  <c r="R63" i="1"/>
  <c r="H64" i="1"/>
  <c r="I64" i="1" l="1"/>
  <c r="R64" i="1"/>
  <c r="H65" i="1"/>
  <c r="N64" i="1"/>
  <c r="G65" i="1"/>
  <c r="V64" i="1"/>
  <c r="I65" i="1" l="1"/>
  <c r="N65" i="1" s="1"/>
  <c r="V65" i="1" l="1"/>
  <c r="H66" i="1"/>
  <c r="G66" i="1"/>
  <c r="I66" i="1" s="1"/>
  <c r="R65" i="1"/>
  <c r="H67" i="1" l="1"/>
  <c r="V66" i="1"/>
  <c r="G67" i="1"/>
  <c r="N66" i="1"/>
  <c r="R66" i="1"/>
  <c r="I67" i="1" l="1"/>
  <c r="V67" i="1" l="1"/>
  <c r="N67" i="1"/>
  <c r="R67" i="1"/>
  <c r="G68" i="1"/>
  <c r="H68" i="1"/>
  <c r="I68" i="1" l="1"/>
  <c r="G69" i="1" l="1"/>
  <c r="N68" i="1"/>
  <c r="V68" i="1"/>
  <c r="H69" i="1"/>
  <c r="R68" i="1"/>
  <c r="I69" i="1" l="1"/>
  <c r="H70" i="1" s="1"/>
  <c r="G70" i="1"/>
  <c r="N69" i="1" l="1"/>
  <c r="R69" i="1"/>
  <c r="V69" i="1"/>
  <c r="I70" i="1"/>
  <c r="N70" i="1" s="1"/>
  <c r="R70" i="1" l="1"/>
  <c r="G71" i="1"/>
  <c r="H71" i="1"/>
  <c r="I71" i="1" s="1"/>
  <c r="H72" i="1" s="1"/>
  <c r="V70" i="1"/>
  <c r="V71" i="1" l="1"/>
  <c r="N71" i="1"/>
  <c r="G72" i="1"/>
  <c r="I72" i="1" s="1"/>
  <c r="R71" i="1"/>
  <c r="G73" i="1" l="1"/>
  <c r="N72" i="1"/>
  <c r="R72" i="1"/>
  <c r="V72" i="1"/>
  <c r="H73" i="1"/>
  <c r="I73" i="1" s="1"/>
  <c r="N73" i="1" l="1"/>
  <c r="G74" i="1"/>
  <c r="V73" i="1"/>
  <c r="R73" i="1"/>
  <c r="H74" i="1"/>
  <c r="I74" i="1" l="1"/>
  <c r="N74" i="1" s="1"/>
  <c r="G75" i="1" l="1"/>
  <c r="V74" i="1"/>
  <c r="R74" i="1"/>
  <c r="H75" i="1"/>
  <c r="I75" i="1" l="1"/>
  <c r="N75" i="1"/>
  <c r="G76" i="1"/>
  <c r="R75" i="1"/>
  <c r="V75" i="1"/>
  <c r="H76" i="1"/>
  <c r="I76" i="1" l="1"/>
  <c r="N76" i="1" l="1"/>
  <c r="R76" i="1"/>
  <c r="G77" i="1"/>
  <c r="H77" i="1"/>
  <c r="V76" i="1"/>
  <c r="I77" i="1" l="1"/>
  <c r="H78" i="1" l="1"/>
  <c r="V77" i="1"/>
  <c r="N77" i="1"/>
  <c r="G78" i="1"/>
  <c r="R77" i="1"/>
  <c r="I78" i="1" l="1"/>
  <c r="N78" i="1" l="1"/>
  <c r="G79" i="1"/>
  <c r="R78" i="1"/>
  <c r="V78" i="1"/>
  <c r="H79" i="1"/>
  <c r="I79" i="1" l="1"/>
  <c r="V79" i="1" l="1"/>
  <c r="H80" i="1"/>
  <c r="R79" i="1"/>
  <c r="N79" i="1"/>
  <c r="G80" i="1"/>
  <c r="I80" i="1" l="1"/>
  <c r="G81" i="1" s="1"/>
  <c r="R80" i="1"/>
  <c r="V80" i="1" l="1"/>
  <c r="H81" i="1"/>
  <c r="I81" i="1" s="1"/>
  <c r="N80" i="1"/>
  <c r="H82" i="1" l="1"/>
  <c r="G82" i="1"/>
  <c r="V81" i="1"/>
  <c r="N81" i="1"/>
  <c r="R81" i="1"/>
  <c r="I82" i="1" l="1"/>
  <c r="G83" i="1" s="1"/>
  <c r="V82" i="1"/>
  <c r="R82" i="1" l="1"/>
  <c r="N82" i="1"/>
  <c r="H83" i="1"/>
  <c r="I83" i="1" s="1"/>
  <c r="H84" i="1" l="1"/>
  <c r="G84" i="1"/>
  <c r="I84" i="1" s="1"/>
  <c r="G85" i="1" s="1"/>
  <c r="N83" i="1"/>
  <c r="R83" i="1"/>
  <c r="V83" i="1"/>
  <c r="H85" i="1" l="1"/>
  <c r="N84" i="1"/>
  <c r="V84" i="1"/>
  <c r="R84" i="1"/>
  <c r="I85" i="1"/>
  <c r="H86" i="1" l="1"/>
  <c r="N85" i="1"/>
  <c r="V85" i="1"/>
  <c r="G86" i="1"/>
  <c r="I86" i="1" s="1"/>
  <c r="R85" i="1"/>
  <c r="V86" i="1" l="1"/>
  <c r="N86" i="1"/>
  <c r="R86" i="1"/>
  <c r="G87" i="1"/>
  <c r="H87" i="1"/>
  <c r="I87" i="1" l="1"/>
  <c r="R87" i="1" l="1"/>
  <c r="V87" i="1"/>
  <c r="H88" i="1"/>
  <c r="N87" i="1"/>
  <c r="G88" i="1"/>
  <c r="I88" i="1" l="1"/>
  <c r="H89" i="1" l="1"/>
  <c r="N88" i="1"/>
  <c r="G89" i="1"/>
  <c r="V88" i="1"/>
  <c r="R88" i="1"/>
  <c r="I89" i="1" l="1"/>
  <c r="R89" i="1" s="1"/>
  <c r="N89" i="1" l="1"/>
  <c r="G90" i="1"/>
  <c r="V89" i="1"/>
  <c r="H90" i="1"/>
  <c r="I90" i="1" s="1"/>
  <c r="R90" i="1" l="1"/>
  <c r="H91" i="1"/>
  <c r="N90" i="1"/>
  <c r="V90" i="1"/>
  <c r="G91" i="1"/>
  <c r="I91" i="1" l="1"/>
  <c r="N91" i="1"/>
  <c r="G92" i="1"/>
  <c r="V91" i="1"/>
  <c r="H92" i="1"/>
  <c r="R91" i="1"/>
  <c r="I92" i="1" l="1"/>
  <c r="N92" i="1" s="1"/>
  <c r="G93" i="1" l="1"/>
  <c r="H93" i="1"/>
  <c r="I93" i="1" s="1"/>
  <c r="V92" i="1"/>
  <c r="R92" i="1"/>
  <c r="G94" i="1" l="1"/>
  <c r="V93" i="1"/>
  <c r="R93" i="1"/>
  <c r="H94" i="1"/>
  <c r="N93" i="1"/>
  <c r="I94" i="1" l="1"/>
  <c r="V94" i="1" l="1"/>
  <c r="V97" i="1" s="1"/>
  <c r="I99" i="1"/>
  <c r="R94" i="1"/>
  <c r="R97" i="1" s="1"/>
  <c r="N94" i="1"/>
  <c r="N97" i="1" s="1"/>
  <c r="I9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frenkiel@winlab.rutgers.edu</author>
  </authors>
  <commentList>
    <comment ref="AA9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frenkiel@winlab.rutgers.edu: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<sst xmlns="http://schemas.openxmlformats.org/spreadsheetml/2006/main" count="1054" uniqueCount="128">
  <si>
    <t>Geometric Average</t>
    <phoneticPr fontId="5" type="noConversion"/>
  </si>
  <si>
    <t>Stocks - T. Bills</t>
    <phoneticPr fontId="5" type="noConversion"/>
  </si>
  <si>
    <t>Stocks - T. Bonds</t>
    <phoneticPr fontId="5" type="noConversion"/>
  </si>
  <si>
    <t>Arithmetic Average</t>
    <phoneticPr fontId="5" type="noConversion"/>
  </si>
  <si>
    <t>Year</t>
  </si>
  <si>
    <t>S&amp;P 500</t>
  </si>
  <si>
    <t>T.Bond rate</t>
  </si>
  <si>
    <t>Dividends</t>
  </si>
  <si>
    <t>Dividend Yield</t>
  </si>
  <si>
    <t>Return on bond</t>
  </si>
  <si>
    <t>Feb</t>
    <phoneticPr fontId="5" type="noConversion"/>
  </si>
  <si>
    <t>Mar</t>
    <phoneticPr fontId="5" type="noConversion"/>
  </si>
  <si>
    <t>Apr</t>
    <phoneticPr fontId="5" type="noConversion"/>
  </si>
  <si>
    <t>May</t>
    <phoneticPr fontId="5" type="noConversion"/>
  </si>
  <si>
    <t>June</t>
    <phoneticPr fontId="5" type="noConversion"/>
  </si>
  <si>
    <t>July</t>
    <phoneticPr fontId="5" type="noConversion"/>
  </si>
  <si>
    <t>Aug</t>
    <phoneticPr fontId="5" type="noConversion"/>
  </si>
  <si>
    <t>Sept</t>
    <phoneticPr fontId="5" type="noConversion"/>
  </si>
  <si>
    <t>Oct</t>
    <phoneticPr fontId="5" type="noConversion"/>
  </si>
  <si>
    <t>Nov</t>
    <phoneticPr fontId="5" type="noConversion"/>
  </si>
  <si>
    <t>Dec</t>
    <phoneticPr fontId="5" type="noConversion"/>
  </si>
  <si>
    <t>Title:</t>
  </si>
  <si>
    <t>3-Month Treasury Bill: Secondary Market Rate</t>
  </si>
  <si>
    <t>Series ID:</t>
  </si>
  <si>
    <t>TB3MS</t>
  </si>
  <si>
    <t>Source:</t>
  </si>
  <si>
    <t>Board of Governors of the Federal Reserve System</t>
  </si>
  <si>
    <t>Release:</t>
  </si>
  <si>
    <t>H.15 Selected Interest Rates</t>
  </si>
  <si>
    <t>Seasonal Adjustment:</t>
  </si>
  <si>
    <t>Not Applicable</t>
  </si>
  <si>
    <t>Frequency:</t>
  </si>
  <si>
    <t>Monthly</t>
  </si>
  <si>
    <t>Units:</t>
  </si>
  <si>
    <t>Percent</t>
  </si>
  <si>
    <t>Date Range:</t>
  </si>
  <si>
    <t>1934-01-01 to 2008-11-01</t>
  </si>
  <si>
    <t>Last Updated:</t>
  </si>
  <si>
    <t>2008-12-02 10:34 AM CST</t>
  </si>
  <si>
    <t>Notes:</t>
  </si>
  <si>
    <t>January 09</t>
    <phoneticPr fontId="5" type="noConversion"/>
  </si>
  <si>
    <t>Averages of Business Days, Discount Basis</t>
  </si>
  <si>
    <t>DATE</t>
  </si>
  <si>
    <t>VALUE</t>
  </si>
  <si>
    <t>Year</t>
    <phoneticPr fontId="5" type="noConversion"/>
  </si>
  <si>
    <t>Sum</t>
    <phoneticPr fontId="5" type="noConversion"/>
  </si>
  <si>
    <t>Average</t>
    <phoneticPr fontId="5" type="noConversion"/>
  </si>
  <si>
    <t xml:space="preserve">Bond used: </t>
    <phoneticPr fontId="5" type="noConversion"/>
  </si>
  <si>
    <t>US treasury 10-year bond at end of each year</t>
    <phoneticPr fontId="5" type="noConversion"/>
  </si>
  <si>
    <t>Source:</t>
    <phoneticPr fontId="5" type="noConversion"/>
  </si>
  <si>
    <t>Feb</t>
  </si>
  <si>
    <t>Feb</t>
    <phoneticPr fontId="5" type="noConversion"/>
  </si>
  <si>
    <t>Mar</t>
  </si>
  <si>
    <t>Mar</t>
    <phoneticPr fontId="5" type="noConversion"/>
  </si>
  <si>
    <t>Apr</t>
  </si>
  <si>
    <t>Apr</t>
    <phoneticPr fontId="5" type="noConversion"/>
  </si>
  <si>
    <t>May</t>
  </si>
  <si>
    <t>May</t>
    <phoneticPr fontId="5" type="noConversion"/>
  </si>
  <si>
    <t>June</t>
  </si>
  <si>
    <t>June</t>
    <phoneticPr fontId="5" type="noConversion"/>
  </si>
  <si>
    <t>july</t>
  </si>
  <si>
    <t>july</t>
    <phoneticPr fontId="5" type="noConversion"/>
  </si>
  <si>
    <t>Aug</t>
  </si>
  <si>
    <t>Aug</t>
    <phoneticPr fontId="5" type="noConversion"/>
  </si>
  <si>
    <t>Sept</t>
  </si>
  <si>
    <t>Sept</t>
    <phoneticPr fontId="5" type="noConversion"/>
  </si>
  <si>
    <t>Oct</t>
  </si>
  <si>
    <t>Oct</t>
    <phoneticPr fontId="5" type="noConversion"/>
  </si>
  <si>
    <t>Nov</t>
  </si>
  <si>
    <t>Nov</t>
    <phoneticPr fontId="5" type="noConversion"/>
  </si>
  <si>
    <t>Dec</t>
  </si>
  <si>
    <t>Dec</t>
    <phoneticPr fontId="5" type="noConversion"/>
  </si>
  <si>
    <t>Federal Reserve of St. Louis (FRED)</t>
    <phoneticPr fontId="5" type="noConversion"/>
  </si>
  <si>
    <t>Computation</t>
    <phoneticPr fontId="5" type="noConversion"/>
  </si>
  <si>
    <t>To compute the return on a constant maturity bond, I add two components - the promised coupon at the start of the year and the price change due to interest rate changes.</t>
    <phoneticPr fontId="5" type="noConversion"/>
  </si>
  <si>
    <t>The return on the 10-year bond for 1928 = 3.17% (Coupon rate promised at the end of 1927) - Price change on a bond with a coupon rate of 3.17%, when the interest rate goes to 3.45%.</t>
    <phoneticPr fontId="5" type="noConversion"/>
  </si>
  <si>
    <t>Jan 1 notes</t>
  </si>
  <si>
    <t>! Used estimated dividend for 2012, based upon Nov 2012 projected dividend yield from S&amp;P</t>
  </si>
  <si>
    <t>10-year T. Bond</t>
  </si>
  <si>
    <t>cum stock</t>
  </si>
  <si>
    <t>cum bond</t>
  </si>
  <si>
    <t>10-yr roll-S</t>
  </si>
  <si>
    <t>10-yr roll-B</t>
  </si>
  <si>
    <t>SB tot</t>
  </si>
  <si>
    <t>10-yr roll SB</t>
  </si>
  <si>
    <t>40-yr roll-S</t>
  </si>
  <si>
    <t>40-yr roll-B</t>
  </si>
  <si>
    <t>40-yr roll SB</t>
  </si>
  <si>
    <t>SB</t>
  </si>
  <si>
    <t>STOCK</t>
  </si>
  <si>
    <t>BOND</t>
  </si>
  <si>
    <t>40-yr rolling STOCK- RAW</t>
  </si>
  <si>
    <t>Average</t>
  </si>
  <si>
    <t>(Std Dev =</t>
  </si>
  <si>
    <t>20-yr roll-S</t>
  </si>
  <si>
    <t>20-yr roll-B</t>
  </si>
  <si>
    <t>20-yr roll SB</t>
  </si>
  <si>
    <t>SB=100%</t>
  </si>
  <si>
    <t>SB=80%</t>
  </si>
  <si>
    <t>SB=60%</t>
  </si>
  <si>
    <t>SB=40%</t>
  </si>
  <si>
    <t>SB=20%</t>
  </si>
  <si>
    <t>SB=0%</t>
  </si>
  <si>
    <t>inflation</t>
  </si>
  <si>
    <t>cum infl</t>
  </si>
  <si>
    <t>changing S/B</t>
  </si>
  <si>
    <t>STOCK % =</t>
  </si>
  <si>
    <t>100% stock</t>
  </si>
  <si>
    <t>80% stock</t>
  </si>
  <si>
    <t>60% stock</t>
  </si>
  <si>
    <t>40% stock</t>
  </si>
  <si>
    <t>20% stock</t>
  </si>
  <si>
    <t>0% stock</t>
  </si>
  <si>
    <t>A</t>
  </si>
  <si>
    <t>B</t>
  </si>
  <si>
    <t>C</t>
  </si>
  <si>
    <t>D</t>
  </si>
  <si>
    <t>E</t>
  </si>
  <si>
    <t>F</t>
  </si>
  <si>
    <t>A-F</t>
  </si>
  <si>
    <t>CUSTOM</t>
  </si>
  <si>
    <t>CUSTOMCALC</t>
  </si>
  <si>
    <t>first 46 yrs</t>
  </si>
  <si>
    <t>next 46 years</t>
  </si>
  <si>
    <t>2nd half</t>
  </si>
  <si>
    <t>1st half</t>
  </si>
  <si>
    <t>all</t>
  </si>
  <si>
    <t>stocks-inflation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</si>
</sst>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0.0"/>
    <numFmt numFmtId="165" formatCode="0.0000"/>
    <numFmt numFmtId="166" formatCode="0.0%"/>
    <numFmt numFmtId="167" formatCode="0.0000_);[Red]\(0.0000\)"/>
    <numFmt numFmtId="168" formatCode="#,##0.0000_);[Red]\(#,##0.0000\)"/>
    <numFmt numFmtId="169" formatCode="#,##0.000"/>
  </numFmts>
  <fonts count="18">
    <font>
      <sz val="10"/>
      <name val="Geneva"/>
    </font>
    <font>
      <sz val="10"/>
      <name val="Geneva"/>
    </font>
    <font>
      <i/>
      <sz val="12"/>
      <name val="Times"/>
    </font>
    <font>
      <sz val="12"/>
      <name val="Times"/>
    </font>
    <font>
      <sz val="10"/>
      <name val="Times"/>
    </font>
    <font>
      <sz val="8"/>
      <name val="Verdana"/>
      <family val="2"/>
    </font>
    <font>
      <sz val="10"/>
      <name val="Arial"/>
      <family val="2"/>
    </font>
    <font>
      <sz val="12"/>
      <name val="Geneva"/>
    </font>
    <font>
      <i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2"/>
      <color rgb="FFFF0000"/>
      <name val="Times"/>
    </font>
    <font>
      <b/>
      <sz val="12"/>
      <name val="Times"/>
    </font>
    <font>
      <sz val="10"/>
      <name val="Geneva"/>
      <family val="2"/>
    </font>
    <font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69">
    <xf numFmtId="0" fontId="0" fillId="0" borderId="0" xfId="0"/>
    <xf numFmtId="0" fontId="3" fillId="0" borderId="1" xfId="0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10" fontId="3" fillId="0" borderId="1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17" fontId="6" fillId="0" borderId="0" xfId="0" applyNumberFormat="1" applyFont="1" applyProtection="1">
      <protection locked="0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7" fontId="0" fillId="0" borderId="0" xfId="0" applyNumberFormat="1"/>
    <xf numFmtId="49" fontId="6" fillId="0" borderId="0" xfId="0" applyNumberFormat="1" applyFont="1" applyAlignment="1" applyProtection="1">
      <alignment horizontal="right"/>
      <protection locked="0"/>
    </xf>
    <xf numFmtId="2" fontId="0" fillId="0" borderId="0" xfId="0" applyNumberForma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0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0" fontId="3" fillId="0" borderId="1" xfId="0" applyNumberFormat="1" applyFont="1" applyFill="1" applyBorder="1" applyAlignment="1">
      <alignment horizontal="center"/>
    </xf>
    <xf numFmtId="10" fontId="3" fillId="0" borderId="1" xfId="1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0" fontId="3" fillId="0" borderId="2" xfId="1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0" fontId="9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0" fontId="9" fillId="0" borderId="0" xfId="0" applyNumberFormat="1" applyFont="1" applyBorder="1" applyAlignment="1">
      <alignment horizontal="center"/>
    </xf>
    <xf numFmtId="10" fontId="3" fillId="0" borderId="0" xfId="0" applyNumberFormat="1" applyFont="1"/>
    <xf numFmtId="3" fontId="3" fillId="0" borderId="0" xfId="0" applyNumberFormat="1" applyFont="1"/>
    <xf numFmtId="9" fontId="3" fillId="0" borderId="0" xfId="0" applyNumberFormat="1" applyFont="1"/>
    <xf numFmtId="0" fontId="10" fillId="0" borderId="0" xfId="0" applyFont="1" applyBorder="1" applyAlignment="1">
      <alignment horizontal="center"/>
    </xf>
    <xf numFmtId="165" fontId="3" fillId="0" borderId="0" xfId="1" applyNumberFormat="1" applyFont="1"/>
    <xf numFmtId="165" fontId="3" fillId="0" borderId="0" xfId="0" applyNumberFormat="1" applyFont="1"/>
    <xf numFmtId="3" fontId="11" fillId="0" borderId="0" xfId="0" applyNumberFormat="1" applyFont="1"/>
    <xf numFmtId="0" fontId="3" fillId="0" borderId="0" xfId="0" quotePrefix="1" applyFont="1"/>
    <xf numFmtId="166" fontId="3" fillId="0" borderId="0" xfId="0" applyNumberFormat="1" applyFont="1"/>
    <xf numFmtId="0" fontId="12" fillId="0" borderId="0" xfId="0" applyFont="1"/>
    <xf numFmtId="38" fontId="3" fillId="0" borderId="0" xfId="0" applyNumberFormat="1" applyFont="1"/>
    <xf numFmtId="167" fontId="3" fillId="0" borderId="0" xfId="0" applyNumberFormat="1" applyFont="1"/>
    <xf numFmtId="38" fontId="12" fillId="0" borderId="0" xfId="0" applyNumberFormat="1" applyFont="1"/>
    <xf numFmtId="167" fontId="12" fillId="0" borderId="0" xfId="0" applyNumberFormat="1" applyFont="1"/>
    <xf numFmtId="165" fontId="12" fillId="0" borderId="0" xfId="0" applyNumberFormat="1" applyFont="1"/>
    <xf numFmtId="168" fontId="3" fillId="0" borderId="0" xfId="0" applyNumberFormat="1" applyFont="1"/>
    <xf numFmtId="40" fontId="3" fillId="0" borderId="0" xfId="0" applyNumberFormat="1" applyFont="1"/>
    <xf numFmtId="0" fontId="14" fillId="0" borderId="1" xfId="2" applyFont="1" applyBorder="1" applyAlignment="1">
      <alignment horizontal="center"/>
    </xf>
    <xf numFmtId="10" fontId="14" fillId="0" borderId="1" xfId="2" applyNumberFormat="1" applyFont="1" applyBorder="1" applyAlignment="1">
      <alignment horizontal="center"/>
    </xf>
    <xf numFmtId="3" fontId="3" fillId="0" borderId="0" xfId="1" applyNumberFormat="1" applyFont="1"/>
    <xf numFmtId="10" fontId="17" fillId="0" borderId="0" xfId="0" applyNumberFormat="1" applyFont="1" applyFill="1" applyAlignment="1">
      <alignment vertical="center" wrapText="1"/>
    </xf>
    <xf numFmtId="10" fontId="17" fillId="0" borderId="3" xfId="0" applyNumberFormat="1" applyFont="1" applyFill="1" applyBorder="1" applyAlignment="1">
      <alignment vertical="center" wrapText="1"/>
    </xf>
    <xf numFmtId="2" fontId="17" fillId="0" borderId="0" xfId="0" applyNumberFormat="1" applyFont="1" applyFill="1" applyAlignment="1">
      <alignment vertical="center" wrapText="1"/>
    </xf>
    <xf numFmtId="0" fontId="3" fillId="2" borderId="1" xfId="0" applyFont="1" applyFill="1" applyBorder="1"/>
    <xf numFmtId="0" fontId="3" fillId="0" borderId="4" xfId="0" applyFont="1" applyBorder="1"/>
    <xf numFmtId="0" fontId="3" fillId="0" borderId="5" xfId="0" applyFont="1" applyBorder="1"/>
    <xf numFmtId="1" fontId="3" fillId="0" borderId="0" xfId="0" applyNumberFormat="1" applyFont="1"/>
    <xf numFmtId="2" fontId="3" fillId="0" borderId="0" xfId="0" applyNumberFormat="1" applyFont="1"/>
    <xf numFmtId="169" fontId="3" fillId="0" borderId="0" xfId="0" applyNumberFormat="1" applyFont="1"/>
    <xf numFmtId="0" fontId="7" fillId="0" borderId="1" xfId="0" applyFont="1" applyBorder="1" applyAlignment="1">
      <alignment horizontal="center"/>
    </xf>
  </cellXfs>
  <cellStyles count="5">
    <cellStyle name="Currency 2" xfId="3" xr:uid="{00000000-0005-0000-0000-000000000000}"/>
    <cellStyle name="Normal" xfId="0" builtinId="0"/>
    <cellStyle name="Normal 2" xfId="2" xr:uid="{00000000-0005-0000-0000-000002000000}"/>
    <cellStyle name="Percent" xfId="1" builtinId="5"/>
    <cellStyle name="Percent 2" xfId="4" xr:uid="{00000000-0005-0000-0000-000004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'Returns by year'!$B$3:$B$94</c:f>
              <c:numCache>
                <c:formatCode>0.00%</c:formatCode>
                <c:ptCount val="92"/>
                <c:pt idx="0">
                  <c:v>0.43809999999999999</c:v>
                </c:pt>
                <c:pt idx="1">
                  <c:v>-8.3000000000000004E-2</c:v>
                </c:pt>
                <c:pt idx="2">
                  <c:v>-0.25119999999999998</c:v>
                </c:pt>
                <c:pt idx="3">
                  <c:v>-0.43840000000000001</c:v>
                </c:pt>
                <c:pt idx="4">
                  <c:v>-8.6400000000000005E-2</c:v>
                </c:pt>
                <c:pt idx="5">
                  <c:v>0.49980000000000002</c:v>
                </c:pt>
                <c:pt idx="6">
                  <c:v>-1.1900000000000001E-2</c:v>
                </c:pt>
                <c:pt idx="7">
                  <c:v>0.46739999999999998</c:v>
                </c:pt>
                <c:pt idx="8">
                  <c:v>0.31940000000000002</c:v>
                </c:pt>
                <c:pt idx="9">
                  <c:v>-0.35339999999999999</c:v>
                </c:pt>
                <c:pt idx="10">
                  <c:v>0.2928</c:v>
                </c:pt>
                <c:pt idx="11">
                  <c:v>-1.0999999999999999E-2</c:v>
                </c:pt>
                <c:pt idx="12">
                  <c:v>-0.1067</c:v>
                </c:pt>
                <c:pt idx="13">
                  <c:v>-0.12770000000000001</c:v>
                </c:pt>
                <c:pt idx="14">
                  <c:v>0.19170000000000001</c:v>
                </c:pt>
                <c:pt idx="15">
                  <c:v>0.25059999999999999</c:v>
                </c:pt>
                <c:pt idx="16">
                  <c:v>0.1903</c:v>
                </c:pt>
                <c:pt idx="17">
                  <c:v>0.35820000000000002</c:v>
                </c:pt>
                <c:pt idx="18">
                  <c:v>-8.43E-2</c:v>
                </c:pt>
                <c:pt idx="19">
                  <c:v>5.1999999999999998E-2</c:v>
                </c:pt>
                <c:pt idx="20">
                  <c:v>5.7000000000000002E-2</c:v>
                </c:pt>
                <c:pt idx="21">
                  <c:v>0.183</c:v>
                </c:pt>
                <c:pt idx="22">
                  <c:v>0.30809999999999998</c:v>
                </c:pt>
                <c:pt idx="23">
                  <c:v>0.23680000000000001</c:v>
                </c:pt>
                <c:pt idx="24">
                  <c:v>0.18149999999999999</c:v>
                </c:pt>
                <c:pt idx="25">
                  <c:v>-1.21E-2</c:v>
                </c:pt>
                <c:pt idx="26">
                  <c:v>0.52559999999999996</c:v>
                </c:pt>
                <c:pt idx="27">
                  <c:v>0.32600000000000001</c:v>
                </c:pt>
                <c:pt idx="28">
                  <c:v>7.4399999999999994E-2</c:v>
                </c:pt>
                <c:pt idx="29">
                  <c:v>-0.1046</c:v>
                </c:pt>
                <c:pt idx="30">
                  <c:v>0.43719999999999998</c:v>
                </c:pt>
                <c:pt idx="31">
                  <c:v>0.1206</c:v>
                </c:pt>
                <c:pt idx="32">
                  <c:v>3.3999999999999998E-3</c:v>
                </c:pt>
                <c:pt idx="33">
                  <c:v>0.26640000000000003</c:v>
                </c:pt>
                <c:pt idx="34">
                  <c:v>-8.8099999999999998E-2</c:v>
                </c:pt>
                <c:pt idx="35">
                  <c:v>0.2261</c:v>
                </c:pt>
                <c:pt idx="36">
                  <c:v>0.16420000000000001</c:v>
                </c:pt>
                <c:pt idx="37">
                  <c:v>0.124</c:v>
                </c:pt>
                <c:pt idx="38">
                  <c:v>-9.9699999999999997E-2</c:v>
                </c:pt>
                <c:pt idx="39">
                  <c:v>0.23799999999999999</c:v>
                </c:pt>
                <c:pt idx="40">
                  <c:v>0.1081</c:v>
                </c:pt>
                <c:pt idx="41">
                  <c:v>-8.2400000000000001E-2</c:v>
                </c:pt>
                <c:pt idx="42">
                  <c:v>3.56E-2</c:v>
                </c:pt>
                <c:pt idx="43">
                  <c:v>0.14219999999999999</c:v>
                </c:pt>
                <c:pt idx="44">
                  <c:v>0.18759999999999999</c:v>
                </c:pt>
                <c:pt idx="45">
                  <c:v>-0.1431</c:v>
                </c:pt>
                <c:pt idx="46">
                  <c:v>-0.25900000000000001</c:v>
                </c:pt>
                <c:pt idx="47">
                  <c:v>0.37</c:v>
                </c:pt>
                <c:pt idx="48">
                  <c:v>0.23830000000000001</c:v>
                </c:pt>
                <c:pt idx="49">
                  <c:v>-6.9800000000000001E-2</c:v>
                </c:pt>
                <c:pt idx="50">
                  <c:v>6.5100000000000005E-2</c:v>
                </c:pt>
                <c:pt idx="51">
                  <c:v>0.1852</c:v>
                </c:pt>
                <c:pt idx="52">
                  <c:v>0.31740000000000002</c:v>
                </c:pt>
                <c:pt idx="53">
                  <c:v>-4.7E-2</c:v>
                </c:pt>
                <c:pt idx="54">
                  <c:v>0.20419999999999999</c:v>
                </c:pt>
                <c:pt idx="55">
                  <c:v>0.22339999999999999</c:v>
                </c:pt>
                <c:pt idx="56">
                  <c:v>6.1499999999999999E-2</c:v>
                </c:pt>
                <c:pt idx="57">
                  <c:v>0.31240000000000001</c:v>
                </c:pt>
                <c:pt idx="58">
                  <c:v>0.18490000000000001</c:v>
                </c:pt>
                <c:pt idx="59">
                  <c:v>5.8099999999999999E-2</c:v>
                </c:pt>
                <c:pt idx="60">
                  <c:v>0.16539999999999999</c:v>
                </c:pt>
                <c:pt idx="61">
                  <c:v>0.31480000000000002</c:v>
                </c:pt>
                <c:pt idx="62">
                  <c:v>-3.0599999999999999E-2</c:v>
                </c:pt>
                <c:pt idx="63">
                  <c:v>0.30230000000000001</c:v>
                </c:pt>
                <c:pt idx="64">
                  <c:v>7.4899999999999994E-2</c:v>
                </c:pt>
                <c:pt idx="65">
                  <c:v>9.9699999999999997E-2</c:v>
                </c:pt>
                <c:pt idx="66">
                  <c:v>1.3299999999999999E-2</c:v>
                </c:pt>
                <c:pt idx="67">
                  <c:v>0.372</c:v>
                </c:pt>
                <c:pt idx="68">
                  <c:v>0.2268</c:v>
                </c:pt>
                <c:pt idx="69">
                  <c:v>0.33100000000000002</c:v>
                </c:pt>
                <c:pt idx="70">
                  <c:v>0.28339999999999999</c:v>
                </c:pt>
                <c:pt idx="71">
                  <c:v>0.2089</c:v>
                </c:pt>
                <c:pt idx="72">
                  <c:v>-9.0300000000000005E-2</c:v>
                </c:pt>
                <c:pt idx="73">
                  <c:v>-0.11849999999999999</c:v>
                </c:pt>
                <c:pt idx="74">
                  <c:v>-0.21970000000000001</c:v>
                </c:pt>
                <c:pt idx="75">
                  <c:v>0.28360000000000002</c:v>
                </c:pt>
                <c:pt idx="76">
                  <c:v>0.1074</c:v>
                </c:pt>
                <c:pt idx="77">
                  <c:v>4.8300000000000003E-2</c:v>
                </c:pt>
                <c:pt idx="78">
                  <c:v>0.15609999999999999</c:v>
                </c:pt>
                <c:pt idx="79">
                  <c:v>5.4800000000000001E-2</c:v>
                </c:pt>
                <c:pt idx="80">
                  <c:v>-0.36549999999999999</c:v>
                </c:pt>
                <c:pt idx="81">
                  <c:v>0.25940000000000002</c:v>
                </c:pt>
                <c:pt idx="82">
                  <c:v>0.1482</c:v>
                </c:pt>
                <c:pt idx="83">
                  <c:v>2.1000000000000001E-2</c:v>
                </c:pt>
                <c:pt idx="84">
                  <c:v>0.15890000000000001</c:v>
                </c:pt>
                <c:pt idx="85">
                  <c:v>0.32150000000000001</c:v>
                </c:pt>
                <c:pt idx="86">
                  <c:v>0.13519999999999999</c:v>
                </c:pt>
                <c:pt idx="87">
                  <c:v>1.38E-2</c:v>
                </c:pt>
                <c:pt idx="88">
                  <c:v>0.1177</c:v>
                </c:pt>
                <c:pt idx="89">
                  <c:v>0.21609999999999999</c:v>
                </c:pt>
                <c:pt idx="90">
                  <c:v>-4.2299999999999997E-2</c:v>
                </c:pt>
                <c:pt idx="91">
                  <c:v>0.31219999999999998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3A-4337-8A3F-07CD6A3725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419264"/>
        <c:axId val="42215680"/>
      </c:lineChart>
      <c:catAx>
        <c:axId val="177419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2215680"/>
        <c:crosses val="autoZero"/>
        <c:auto val="1"/>
        <c:lblAlgn val="ctr"/>
        <c:lblOffset val="100"/>
        <c:noMultiLvlLbl val="0"/>
      </c:catAx>
      <c:valAx>
        <c:axId val="42215680"/>
        <c:scaling>
          <c:orientation val="minMax"/>
          <c:max val="0.4"/>
          <c:min val="-0.30000000000000004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77419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35920708744915"/>
          <c:y val="5.1252264063912485E-2"/>
          <c:w val="0.86833343074957625"/>
          <c:h val="0.89749547187217504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'Returns by year'!$L$12:$L$94</c:f>
              <c:numCache>
                <c:formatCode>0.00%</c:formatCode>
                <c:ptCount val="83"/>
                <c:pt idx="0">
                  <c:v>-6.1742637577059112E-3</c:v>
                </c:pt>
                <c:pt idx="1">
                  <c:v>-1.6703564518269931E-2</c:v>
                </c:pt>
                <c:pt idx="2">
                  <c:v>-9.242974974138396E-3</c:v>
                </c:pt>
                <c:pt idx="3">
                  <c:v>8.3941330451522411E-3</c:v>
                </c:pt>
                <c:pt idx="4">
                  <c:v>5.3790278014263171E-2</c:v>
                </c:pt>
                <c:pt idx="5">
                  <c:v>8.2169457281276559E-2</c:v>
                </c:pt>
                <c:pt idx="6">
                  <c:v>6.2683114526250083E-2</c:v>
                </c:pt>
                <c:pt idx="7">
                  <c:v>8.2653123908509318E-2</c:v>
                </c:pt>
                <c:pt idx="8">
                  <c:v>7.4313057978326436E-2</c:v>
                </c:pt>
                <c:pt idx="9">
                  <c:v>3.5782401713504663E-2</c:v>
                </c:pt>
                <c:pt idx="10">
                  <c:v>8.7443074823745803E-2</c:v>
                </c:pt>
                <c:pt idx="11">
                  <c:v>6.576363184834122E-2</c:v>
                </c:pt>
                <c:pt idx="12">
                  <c:v>8.5024991824638185E-2</c:v>
                </c:pt>
                <c:pt idx="13">
                  <c:v>0.12720810478110756</c:v>
                </c:pt>
                <c:pt idx="14">
                  <c:v>0.16725962347435441</c:v>
                </c:pt>
                <c:pt idx="15">
                  <c:v>0.1662566733931965</c:v>
                </c:pt>
                <c:pt idx="16">
                  <c:v>0.13907835118414869</c:v>
                </c:pt>
                <c:pt idx="17">
                  <c:v>0.16770199602300151</c:v>
                </c:pt>
                <c:pt idx="18">
                  <c:v>0.16490364013639303</c:v>
                </c:pt>
                <c:pt idx="19">
                  <c:v>0.18367174518072482</c:v>
                </c:pt>
                <c:pt idx="20">
                  <c:v>0.16474650495531695</c:v>
                </c:pt>
                <c:pt idx="21">
                  <c:v>0.20109024036539003</c:v>
                </c:pt>
                <c:pt idx="22">
                  <c:v>0.19459921606086672</c:v>
                </c:pt>
                <c:pt idx="23">
                  <c:v>0.16333699850168659</c:v>
                </c:pt>
                <c:pt idx="24">
                  <c:v>0.1660916433433699</c:v>
                </c:pt>
                <c:pt idx="25">
                  <c:v>0.13627651869241397</c:v>
                </c:pt>
                <c:pt idx="26">
                  <c:v>0.16108849760632893</c:v>
                </c:pt>
                <c:pt idx="27">
                  <c:v>0.1301185776523015</c:v>
                </c:pt>
                <c:pt idx="28">
                  <c:v>0.1115942533528953</c:v>
                </c:pt>
                <c:pt idx="29">
                  <c:v>9.2115115351915078E-2</c:v>
                </c:pt>
                <c:pt idx="30">
                  <c:v>0.12807707483887731</c:v>
                </c:pt>
                <c:pt idx="31">
                  <c:v>9.9119588859039709E-2</c:v>
                </c:pt>
                <c:pt idx="32">
                  <c:v>7.737086466851073E-2</c:v>
                </c:pt>
                <c:pt idx="33">
                  <c:v>8.0779307803280354E-2</c:v>
                </c:pt>
                <c:pt idx="34">
                  <c:v>6.9680667120012751E-2</c:v>
                </c:pt>
                <c:pt idx="35">
                  <c:v>9.8313808979845874E-2</c:v>
                </c:pt>
                <c:pt idx="36">
                  <c:v>5.9660800543461123E-2</c:v>
                </c:pt>
                <c:pt idx="37">
                  <c:v>1.2851860803733794E-2</c:v>
                </c:pt>
                <c:pt idx="38">
                  <c:v>3.3097607792929473E-2</c:v>
                </c:pt>
                <c:pt idx="39">
                  <c:v>6.6559818772312429E-2</c:v>
                </c:pt>
                <c:pt idx="40">
                  <c:v>3.6503534139472382E-2</c:v>
                </c:pt>
                <c:pt idx="41">
                  <c:v>3.2409352721400886E-2</c:v>
                </c:pt>
                <c:pt idx="42">
                  <c:v>5.9170201746773676E-2</c:v>
                </c:pt>
                <c:pt idx="43">
                  <c:v>8.4971463631239752E-2</c:v>
                </c:pt>
                <c:pt idx="44">
                  <c:v>6.5499843405244285E-2</c:v>
                </c:pt>
                <c:pt idx="45">
                  <c:v>6.697988882152317E-2</c:v>
                </c:pt>
                <c:pt idx="46">
                  <c:v>0.10565610165066475</c:v>
                </c:pt>
                <c:pt idx="47">
                  <c:v>0.14612040876127264</c:v>
                </c:pt>
                <c:pt idx="48">
                  <c:v>0.14120801053270138</c:v>
                </c:pt>
                <c:pt idx="49">
                  <c:v>0.13618851278756772</c:v>
                </c:pt>
                <c:pt idx="50">
                  <c:v>0.15092078176642798</c:v>
                </c:pt>
                <c:pt idx="51">
                  <c:v>0.16132532004812372</c:v>
                </c:pt>
                <c:pt idx="52">
                  <c:v>0.17343949182221619</c:v>
                </c:pt>
                <c:pt idx="53">
                  <c:v>0.13799207027334126</c:v>
                </c:pt>
                <c:pt idx="54">
                  <c:v>0.17408908283737912</c:v>
                </c:pt>
                <c:pt idx="55">
                  <c:v>0.16082831747341841</c:v>
                </c:pt>
                <c:pt idx="56">
                  <c:v>0.14852001701931972</c:v>
                </c:pt>
                <c:pt idx="57">
                  <c:v>0.14319514956100066</c:v>
                </c:pt>
                <c:pt idx="58">
                  <c:v>0.1482835997326617</c:v>
                </c:pt>
                <c:pt idx="59">
                  <c:v>0.15228091517437492</c:v>
                </c:pt>
                <c:pt idx="60">
                  <c:v>0.17902632762114612</c:v>
                </c:pt>
                <c:pt idx="61">
                  <c:v>0.19045286652532889</c:v>
                </c:pt>
                <c:pt idx="62">
                  <c:v>0.18049804808321057</c:v>
                </c:pt>
                <c:pt idx="63">
                  <c:v>0.17301831014065705</c:v>
                </c:pt>
                <c:pt idx="64">
                  <c:v>0.12812161085237572</c:v>
                </c:pt>
                <c:pt idx="65">
                  <c:v>9.2559941799715606E-2</c:v>
                </c:pt>
                <c:pt idx="66">
                  <c:v>0.10958562477215894</c:v>
                </c:pt>
                <c:pt idx="67">
                  <c:v>0.11948291314262494</c:v>
                </c:pt>
                <c:pt idx="68">
                  <c:v>8.9759382117287734E-2</c:v>
                </c:pt>
                <c:pt idx="69">
                  <c:v>8.3310069748993465E-2</c:v>
                </c:pt>
                <c:pt idx="70">
                  <c:v>5.8405253016188485E-2</c:v>
                </c:pt>
                <c:pt idx="71">
                  <c:v>-1.3586639822537605E-2</c:v>
                </c:pt>
                <c:pt idx="72">
                  <c:v>-9.5415147632165187E-3</c:v>
                </c:pt>
                <c:pt idx="73">
                  <c:v>1.3790487129814011E-2</c:v>
                </c:pt>
                <c:pt idx="74">
                  <c:v>2.8794311537725159E-2</c:v>
                </c:pt>
                <c:pt idx="75">
                  <c:v>7.0303609034976899E-2</c:v>
                </c:pt>
                <c:pt idx="76">
                  <c:v>7.3422602507527746E-2</c:v>
                </c:pt>
                <c:pt idx="77">
                  <c:v>7.6087340176924645E-2</c:v>
                </c:pt>
                <c:pt idx="78">
                  <c:v>7.2492323127681724E-2</c:v>
                </c:pt>
                <c:pt idx="79">
                  <c:v>6.8875634322513646E-2</c:v>
                </c:pt>
                <c:pt idx="80">
                  <c:v>8.4194235594128308E-2</c:v>
                </c:pt>
                <c:pt idx="81">
                  <c:v>0.1297617841689398</c:v>
                </c:pt>
                <c:pt idx="82">
                  <c:v>0.13441122303831587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26-4724-943B-7F52201CF4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290816"/>
        <c:axId val="42217408"/>
      </c:lineChart>
      <c:catAx>
        <c:axId val="4029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2217408"/>
        <c:crosses val="autoZero"/>
        <c:auto val="1"/>
        <c:lblAlgn val="ctr"/>
        <c:lblOffset val="100"/>
        <c:noMultiLvlLbl val="0"/>
      </c:catAx>
      <c:valAx>
        <c:axId val="42217408"/>
        <c:scaling>
          <c:orientation val="minMax"/>
          <c:max val="0.4"/>
          <c:min val="-0.30000000000000004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402908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'Returns by year'!$T$42:$T$94</c:f>
              <c:numCache>
                <c:formatCode>0.00%</c:formatCode>
                <c:ptCount val="53"/>
                <c:pt idx="0">
                  <c:v>9.1620643823078662E-2</c:v>
                </c:pt>
                <c:pt idx="1">
                  <c:v>8.4529792591446329E-2</c:v>
                </c:pt>
                <c:pt idx="2">
                  <c:v>8.4547527335236738E-2</c:v>
                </c:pt>
                <c:pt idx="3">
                  <c:v>9.3375262219344668E-2</c:v>
                </c:pt>
                <c:pt idx="4">
                  <c:v>0.11295375762267534</c:v>
                </c:pt>
                <c:pt idx="5">
                  <c:v>0.12027584652360646</c:v>
                </c:pt>
                <c:pt idx="6">
                  <c:v>0.10470772866870148</c:v>
                </c:pt>
                <c:pt idx="7">
                  <c:v>9.6788340779379478E-2</c:v>
                </c:pt>
                <c:pt idx="8">
                  <c:v>9.490673300975927E-2</c:v>
                </c:pt>
                <c:pt idx="9">
                  <c:v>9.3171652403009064E-2</c:v>
                </c:pt>
                <c:pt idx="10">
                  <c:v>0.10315586205353444</c:v>
                </c:pt>
                <c:pt idx="11">
                  <c:v>9.7825598375056444E-2</c:v>
                </c:pt>
                <c:pt idx="12">
                  <c:v>0.10280375689534194</c:v>
                </c:pt>
                <c:pt idx="13">
                  <c:v>0.11356672489192632</c:v>
                </c:pt>
                <c:pt idx="14">
                  <c:v>0.11603270272006228</c:v>
                </c:pt>
                <c:pt idx="15">
                  <c:v>0.11632387420301948</c:v>
                </c:pt>
                <c:pt idx="16">
                  <c:v>0.1157103558534085</c:v>
                </c:pt>
                <c:pt idx="17">
                  <c:v>0.11252057932500925</c:v>
                </c:pt>
                <c:pt idx="18">
                  <c:v>0.11156692481274533</c:v>
                </c:pt>
                <c:pt idx="19">
                  <c:v>0.11875200793745355</c:v>
                </c:pt>
                <c:pt idx="20">
                  <c:v>0.11891372774916942</c:v>
                </c:pt>
                <c:pt idx="21">
                  <c:v>0.12164804268751572</c:v>
                </c:pt>
                <c:pt idx="22">
                  <c:v>0.1246139766329164</c:v>
                </c:pt>
                <c:pt idx="23">
                  <c:v>0.11622058745191577</c:v>
                </c:pt>
                <c:pt idx="24">
                  <c:v>0.11766156782347625</c:v>
                </c:pt>
                <c:pt idx="25">
                  <c:v>0.11502261494865618</c:v>
                </c:pt>
                <c:pt idx="26">
                  <c:v>0.11801519690434348</c:v>
                </c:pt>
                <c:pt idx="27">
                  <c:v>0.10663688359326917</c:v>
                </c:pt>
                <c:pt idx="28">
                  <c:v>0.10758076681067652</c:v>
                </c:pt>
                <c:pt idx="29">
                  <c:v>0.11125978932298231</c:v>
                </c:pt>
                <c:pt idx="30">
                  <c:v>0.12232755041414611</c:v>
                </c:pt>
                <c:pt idx="31">
                  <c:v>0.11915630201835792</c:v>
                </c:pt>
                <c:pt idx="32">
                  <c:v>0.12128042020477081</c:v>
                </c:pt>
                <c:pt idx="33">
                  <c:v>0.11853567709689372</c:v>
                </c:pt>
                <c:pt idx="34">
                  <c:v>0.10845004764522748</c:v>
                </c:pt>
                <c:pt idx="35">
                  <c:v>0.10413960006605172</c:v>
                </c:pt>
                <c:pt idx="36">
                  <c:v>0.10540539937149984</c:v>
                </c:pt>
                <c:pt idx="37">
                  <c:v>0.1040239750884937</c:v>
                </c:pt>
                <c:pt idx="38">
                  <c:v>0.10210122861573634</c:v>
                </c:pt>
                <c:pt idx="39">
                  <c:v>0.10901313605063812</c:v>
                </c:pt>
                <c:pt idx="40">
                  <c:v>0.10458191209662626</c:v>
                </c:pt>
                <c:pt idx="41">
                  <c:v>8.9291824239387418E-2</c:v>
                </c:pt>
                <c:pt idx="42">
                  <c:v>9.7948579370389144E-2</c:v>
                </c:pt>
                <c:pt idx="43">
                  <c:v>0.10078534389850513</c:v>
                </c:pt>
                <c:pt idx="44">
                  <c:v>9.7702689532767506E-2</c:v>
                </c:pt>
                <c:pt idx="45">
                  <c:v>9.7031562190729836E-2</c:v>
                </c:pt>
                <c:pt idx="46">
                  <c:v>0.10897702351937477</c:v>
                </c:pt>
                <c:pt idx="47">
                  <c:v>0.12086653426500615</c:v>
                </c:pt>
                <c:pt idx="48">
                  <c:v>0.11246074623278202</c:v>
                </c:pt>
                <c:pt idx="49">
                  <c:v>0.10961464505392549</c:v>
                </c:pt>
                <c:pt idx="50">
                  <c:v>0.11707415486686701</c:v>
                </c:pt>
                <c:pt idx="51">
                  <c:v>0.1141097667766493</c:v>
                </c:pt>
                <c:pt idx="52">
                  <c:v>0.11694860801784657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F9-41E1-9181-1EF7FD27EC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419776"/>
        <c:axId val="42219136"/>
      </c:lineChart>
      <c:catAx>
        <c:axId val="17741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2219136"/>
        <c:crosses val="autoZero"/>
        <c:auto val="1"/>
        <c:lblAlgn val="ctr"/>
        <c:lblOffset val="100"/>
        <c:noMultiLvlLbl val="0"/>
      </c:catAx>
      <c:valAx>
        <c:axId val="42219136"/>
        <c:scaling>
          <c:orientation val="minMax"/>
          <c:max val="0.4"/>
          <c:min val="-0.30000000000000004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774197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'Returns by year'!$GV$3:$GV$38</c:f>
              <c:numCache>
                <c:formatCode>#,##0</c:formatCode>
                <c:ptCount val="3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CB-4B33-AF7C-E96A032169C8}"/>
            </c:ext>
          </c:extLst>
        </c:ser>
        <c:ser>
          <c:idx val="3"/>
          <c:order val="1"/>
          <c:marker>
            <c:symbol val="none"/>
          </c:marker>
          <c:val>
            <c:numRef>
              <c:f>'Returns by year'!$GX$3:$GX$38</c:f>
              <c:numCache>
                <c:formatCode>#,##0</c:formatCode>
                <c:ptCount val="3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CB-4B33-AF7C-E96A032169C8}"/>
            </c:ext>
          </c:extLst>
        </c:ser>
        <c:ser>
          <c:idx val="1"/>
          <c:order val="2"/>
          <c:marker>
            <c:symbol val="none"/>
          </c:marker>
          <c:val>
            <c:numRef>
              <c:f>'Returns by year'!$HB$3:$HB$38</c:f>
              <c:numCache>
                <c:formatCode>#,##0</c:formatCode>
                <c:ptCount val="3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CB-4B33-AF7C-E96A032169C8}"/>
            </c:ext>
          </c:extLst>
        </c:ser>
        <c:ser>
          <c:idx val="2"/>
          <c:order val="3"/>
          <c:marker>
            <c:symbol val="none"/>
          </c:marker>
          <c:val>
            <c:numRef>
              <c:f>'Returns by year'!$HZ$3:$HZ$38</c:f>
              <c:numCache>
                <c:formatCode>#,##0</c:formatCode>
                <c:ptCount val="3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0CB-4B33-AF7C-E96A03216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420288"/>
        <c:axId val="42220864"/>
      </c:lineChart>
      <c:catAx>
        <c:axId val="177420288"/>
        <c:scaling>
          <c:orientation val="minMax"/>
        </c:scaling>
        <c:delete val="0"/>
        <c:axPos val="b"/>
        <c:majorTickMark val="out"/>
        <c:minorTickMark val="none"/>
        <c:tickLblPos val="nextTo"/>
        <c:crossAx val="42220864"/>
        <c:crosses val="autoZero"/>
        <c:auto val="1"/>
        <c:lblAlgn val="ctr"/>
        <c:lblOffset val="100"/>
        <c:noMultiLvlLbl val="0"/>
      </c:catAx>
      <c:valAx>
        <c:axId val="42220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7420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'Returns by year'!$IN$32:$KT$32</c:f>
              <c:numCache>
                <c:formatCode>#,##0_);[Red]\(#,##0\)</c:formatCode>
                <c:ptCount val="5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09-4045-B414-15FFC93AAE4D}"/>
            </c:ext>
          </c:extLst>
        </c:ser>
        <c:ser>
          <c:idx val="1"/>
          <c:order val="1"/>
          <c:marker>
            <c:symbol val="none"/>
          </c:marker>
          <c:val>
            <c:numRef>
              <c:f>'Returns by year'!$IN$33:$KT$33</c:f>
              <c:numCache>
                <c:formatCode>#,##0_);[Red]\(#,##0\)</c:formatCode>
                <c:ptCount val="5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09-4045-B414-15FFC93AA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291328"/>
        <c:axId val="184362112"/>
      </c:lineChart>
      <c:catAx>
        <c:axId val="40291328"/>
        <c:scaling>
          <c:orientation val="minMax"/>
        </c:scaling>
        <c:delete val="0"/>
        <c:axPos val="b"/>
        <c:majorTickMark val="out"/>
        <c:minorTickMark val="none"/>
        <c:tickLblPos val="nextTo"/>
        <c:crossAx val="184362112"/>
        <c:crosses val="autoZero"/>
        <c:auto val="1"/>
        <c:lblAlgn val="ctr"/>
        <c:lblOffset val="100"/>
        <c:noMultiLvlLbl val="0"/>
      </c:catAx>
      <c:valAx>
        <c:axId val="184362112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402913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421824"/>
        <c:axId val="184363840"/>
      </c:lineChart>
      <c:catAx>
        <c:axId val="177421824"/>
        <c:scaling>
          <c:orientation val="minMax"/>
        </c:scaling>
        <c:delete val="0"/>
        <c:axPos val="b"/>
        <c:majorTickMark val="out"/>
        <c:minorTickMark val="none"/>
        <c:tickLblPos val="nextTo"/>
        <c:crossAx val="184363840"/>
        <c:crosses val="autoZero"/>
        <c:auto val="1"/>
        <c:lblAlgn val="ctr"/>
        <c:lblOffset val="100"/>
        <c:noMultiLvlLbl val="0"/>
      </c:catAx>
      <c:valAx>
        <c:axId val="18436384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774218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'Returns by year'!$KV$30:$NB$30</c:f>
              <c:numCache>
                <c:formatCode>#,##0_);[Red]\(#,##0\)</c:formatCode>
                <c:ptCount val="5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30-4F89-8FD7-D5C0CFF5D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254336"/>
        <c:axId val="184365568"/>
      </c:lineChart>
      <c:catAx>
        <c:axId val="178254336"/>
        <c:scaling>
          <c:orientation val="minMax"/>
        </c:scaling>
        <c:delete val="0"/>
        <c:axPos val="b"/>
        <c:majorTickMark val="out"/>
        <c:minorTickMark val="none"/>
        <c:tickLblPos val="nextTo"/>
        <c:crossAx val="184365568"/>
        <c:crosses val="autoZero"/>
        <c:auto val="1"/>
        <c:lblAlgn val="ctr"/>
        <c:lblOffset val="100"/>
        <c:noMultiLvlLbl val="0"/>
      </c:catAx>
      <c:valAx>
        <c:axId val="184365568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782543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'Returns by year'!$IN$51:$KT$51</c:f>
              <c:numCache>
                <c:formatCode>#,##0_);[Red]\(#,##0\)</c:formatCode>
                <c:ptCount val="5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09-4BF7-BA4A-EF559682D278}"/>
            </c:ext>
          </c:extLst>
        </c:ser>
        <c:ser>
          <c:idx val="1"/>
          <c:order val="1"/>
          <c:marker>
            <c:symbol val="none"/>
          </c:marker>
          <c:val>
            <c:numRef>
              <c:f>'Returns by year'!$IN$52:$KT$52</c:f>
              <c:numCache>
                <c:formatCode>#,##0_);[Red]\(#,##0\)</c:formatCode>
                <c:ptCount val="5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09-4BF7-BA4A-EF559682D2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256384"/>
        <c:axId val="184367296"/>
      </c:lineChart>
      <c:catAx>
        <c:axId val="178256384"/>
        <c:scaling>
          <c:orientation val="minMax"/>
        </c:scaling>
        <c:delete val="0"/>
        <c:axPos val="b"/>
        <c:majorTickMark val="out"/>
        <c:minorTickMark val="none"/>
        <c:tickLblPos val="nextTo"/>
        <c:crossAx val="184367296"/>
        <c:crosses val="autoZero"/>
        <c:auto val="1"/>
        <c:lblAlgn val="ctr"/>
        <c:lblOffset val="100"/>
        <c:noMultiLvlLbl val="0"/>
      </c:catAx>
      <c:valAx>
        <c:axId val="184367296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782563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'Returns by year'!$NH$3:$NH$88</c:f>
              <c:numCache>
                <c:formatCode>#,##0</c:formatCode>
                <c:ptCount val="8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38-4694-B1B4-E1562D6335DC}"/>
            </c:ext>
          </c:extLst>
        </c:ser>
        <c:ser>
          <c:idx val="1"/>
          <c:order val="1"/>
          <c:marker>
            <c:symbol val="none"/>
          </c:marker>
          <c:val>
            <c:numRef>
              <c:f>'Returns by year'!$NI$3:$NI$88</c:f>
              <c:numCache>
                <c:formatCode>#,##0</c:formatCode>
                <c:ptCount val="8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38-4694-B1B4-E1562D6335DC}"/>
            </c:ext>
          </c:extLst>
        </c:ser>
        <c:ser>
          <c:idx val="2"/>
          <c:order val="2"/>
          <c:marker>
            <c:symbol val="none"/>
          </c:marker>
          <c:val>
            <c:numRef>
              <c:f>'Returns by year'!$NJ$3:$NJ$88</c:f>
              <c:numCache>
                <c:formatCode>#,##0</c:formatCode>
                <c:ptCount val="8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38-4694-B1B4-E1562D6335DC}"/>
            </c:ext>
          </c:extLst>
        </c:ser>
        <c:ser>
          <c:idx val="3"/>
          <c:order val="3"/>
          <c:marker>
            <c:symbol val="none"/>
          </c:marker>
          <c:val>
            <c:numRef>
              <c:f>'Returns by year'!$NK$3:$NK$88</c:f>
              <c:numCache>
                <c:formatCode>#,##0</c:formatCode>
                <c:ptCount val="8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38-4694-B1B4-E1562D6335DC}"/>
            </c:ext>
          </c:extLst>
        </c:ser>
        <c:ser>
          <c:idx val="4"/>
          <c:order val="4"/>
          <c:marker>
            <c:symbol val="none"/>
          </c:marker>
          <c:val>
            <c:numRef>
              <c:f>'Returns by year'!$NL$3:$NL$88</c:f>
              <c:numCache>
                <c:formatCode>#,##0</c:formatCode>
                <c:ptCount val="8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838-4694-B1B4-E1562D6335DC}"/>
            </c:ext>
          </c:extLst>
        </c:ser>
        <c:ser>
          <c:idx val="5"/>
          <c:order val="5"/>
          <c:marker>
            <c:symbol val="none"/>
          </c:marker>
          <c:val>
            <c:numRef>
              <c:f>'Returns by year'!$NM$3:$NM$88</c:f>
              <c:numCache>
                <c:formatCode>#,##0</c:formatCode>
                <c:ptCount val="8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838-4694-B1B4-E1562D633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256896"/>
        <c:axId val="206135296"/>
      </c:lineChart>
      <c:catAx>
        <c:axId val="178256896"/>
        <c:scaling>
          <c:orientation val="minMax"/>
        </c:scaling>
        <c:delete val="0"/>
        <c:axPos val="b"/>
        <c:majorTickMark val="out"/>
        <c:minorTickMark val="none"/>
        <c:tickLblPos val="nextTo"/>
        <c:crossAx val="206135296"/>
        <c:crosses val="autoZero"/>
        <c:auto val="1"/>
        <c:lblAlgn val="ctr"/>
        <c:lblOffset val="100"/>
        <c:noMultiLvlLbl val="0"/>
      </c:catAx>
      <c:valAx>
        <c:axId val="2061352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8256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'Returns by year'!$X$2:$X$94</c:f>
              <c:numCache>
                <c:formatCode>#,##0</c:formatCode>
                <c:ptCount val="93"/>
                <c:pt idx="0">
                  <c:v>1000</c:v>
                </c:pt>
                <c:pt idx="1">
                  <c:v>1438.1</c:v>
                </c:pt>
                <c:pt idx="2">
                  <c:v>1318.7376999999999</c:v>
                </c:pt>
                <c:pt idx="3">
                  <c:v>987.47078976</c:v>
                </c:pt>
                <c:pt idx="4">
                  <c:v>554.56359552921595</c:v>
                </c:pt>
                <c:pt idx="5">
                  <c:v>506.64930087549169</c:v>
                </c:pt>
                <c:pt idx="6">
                  <c:v>759.87262145306249</c:v>
                </c:pt>
                <c:pt idx="7">
                  <c:v>750.83013725777107</c:v>
                </c:pt>
                <c:pt idx="8">
                  <c:v>1101.7681434120534</c:v>
                </c:pt>
                <c:pt idx="9">
                  <c:v>1453.6728884178631</c:v>
                </c:pt>
                <c:pt idx="10">
                  <c:v>939.94488965099038</c:v>
                </c:pt>
                <c:pt idx="11">
                  <c:v>1215.1607533408003</c:v>
                </c:pt>
                <c:pt idx="12">
                  <c:v>1201.7939850540515</c:v>
                </c:pt>
                <c:pt idx="13">
                  <c:v>1073.5625668487842</c:v>
                </c:pt>
                <c:pt idx="14">
                  <c:v>936.4686270621944</c:v>
                </c:pt>
                <c:pt idx="15">
                  <c:v>1115.9896628700171</c:v>
                </c:pt>
                <c:pt idx="16">
                  <c:v>1395.6566723852434</c:v>
                </c:pt>
                <c:pt idx="17">
                  <c:v>1661.2501371401552</c:v>
                </c:pt>
                <c:pt idx="18">
                  <c:v>2256.309936263759</c:v>
                </c:pt>
                <c:pt idx="19">
                  <c:v>2066.1030086367241</c:v>
                </c:pt>
                <c:pt idx="20">
                  <c:v>2173.5403650858339</c:v>
                </c:pt>
                <c:pt idx="21">
                  <c:v>2297.432165895726</c:v>
                </c:pt>
                <c:pt idx="22">
                  <c:v>2717.8622522546439</c:v>
                </c:pt>
                <c:pt idx="23">
                  <c:v>3555.2356121742996</c:v>
                </c:pt>
                <c:pt idx="24">
                  <c:v>4397.1154051371741</c:v>
                </c:pt>
                <c:pt idx="25">
                  <c:v>5195.1918511695712</c:v>
                </c:pt>
                <c:pt idx="26">
                  <c:v>5132.3300297704191</c:v>
                </c:pt>
                <c:pt idx="27">
                  <c:v>7829.8826934177505</c:v>
                </c:pt>
                <c:pt idx="28">
                  <c:v>10382.424451471938</c:v>
                </c:pt>
                <c:pt idx="29">
                  <c:v>11154.876830661449</c:v>
                </c:pt>
                <c:pt idx="30">
                  <c:v>9988.0767141742617</c:v>
                </c:pt>
                <c:pt idx="31">
                  <c:v>14354.863853611248</c:v>
                </c:pt>
                <c:pt idx="32">
                  <c:v>16086.060434356765</c:v>
                </c:pt>
                <c:pt idx="33">
                  <c:v>16140.753039833578</c:v>
                </c:pt>
                <c:pt idx="34">
                  <c:v>20440.649649645242</c:v>
                </c:pt>
                <c:pt idx="35">
                  <c:v>18639.828415511496</c:v>
                </c:pt>
                <c:pt idx="36">
                  <c:v>22854.293620258646</c:v>
                </c:pt>
                <c:pt idx="37">
                  <c:v>26606.96863270512</c:v>
                </c:pt>
                <c:pt idx="38">
                  <c:v>29906.232743160559</c:v>
                </c:pt>
                <c:pt idx="39">
                  <c:v>26924.581338667453</c:v>
                </c:pt>
                <c:pt idx="40">
                  <c:v>33332.631697270306</c:v>
                </c:pt>
                <c:pt idx="41">
                  <c:v>36935.889183745232</c:v>
                </c:pt>
                <c:pt idx="42">
                  <c:v>33892.371915004624</c:v>
                </c:pt>
                <c:pt idx="43">
                  <c:v>35098.940355178791</c:v>
                </c:pt>
                <c:pt idx="44">
                  <c:v>40090.009673685214</c:v>
                </c:pt>
                <c:pt idx="45">
                  <c:v>47610.895488468559</c:v>
                </c:pt>
                <c:pt idx="46">
                  <c:v>40797.776344068705</c:v>
                </c:pt>
                <c:pt idx="47">
                  <c:v>30231.15227095491</c:v>
                </c:pt>
                <c:pt idx="48">
                  <c:v>41416.678611208226</c:v>
                </c:pt>
                <c:pt idx="49">
                  <c:v>51286.273124259147</c:v>
                </c:pt>
                <c:pt idx="50">
                  <c:v>47706.49126018586</c:v>
                </c:pt>
                <c:pt idx="51">
                  <c:v>50812.183841223959</c:v>
                </c:pt>
                <c:pt idx="52">
                  <c:v>60222.60028861864</c:v>
                </c:pt>
                <c:pt idx="53">
                  <c:v>79337.253620226198</c:v>
                </c:pt>
                <c:pt idx="54">
                  <c:v>75608.40270007556</c:v>
                </c:pt>
                <c:pt idx="55">
                  <c:v>91047.638531430988</c:v>
                </c:pt>
                <c:pt idx="56">
                  <c:v>111387.68097935268</c:v>
                </c:pt>
                <c:pt idx="57">
                  <c:v>118238.02335958288</c:v>
                </c:pt>
                <c:pt idx="58">
                  <c:v>155175.58185711657</c:v>
                </c:pt>
                <c:pt idx="59">
                  <c:v>183867.54694249743</c:v>
                </c:pt>
                <c:pt idx="60">
                  <c:v>194550.25141985653</c:v>
                </c:pt>
                <c:pt idx="61">
                  <c:v>226728.8630047008</c:v>
                </c:pt>
                <c:pt idx="62">
                  <c:v>298103.10907858063</c:v>
                </c:pt>
                <c:pt idx="63">
                  <c:v>288981.15394077607</c:v>
                </c:pt>
                <c:pt idx="64">
                  <c:v>376340.1567770727</c:v>
                </c:pt>
                <c:pt idx="65">
                  <c:v>404528.03451967542</c:v>
                </c:pt>
                <c:pt idx="66">
                  <c:v>444859.47956128704</c:v>
                </c:pt>
                <c:pt idx="67">
                  <c:v>450776.11063945218</c:v>
                </c:pt>
                <c:pt idx="68">
                  <c:v>618464.82379732828</c:v>
                </c:pt>
                <c:pt idx="69">
                  <c:v>758732.64583456225</c:v>
                </c:pt>
                <c:pt idx="70">
                  <c:v>1009873.1516058024</c:v>
                </c:pt>
                <c:pt idx="71">
                  <c:v>1296071.2027708867</c:v>
                </c:pt>
                <c:pt idx="72">
                  <c:v>1566820.477029725</c:v>
                </c:pt>
                <c:pt idx="73">
                  <c:v>1425336.5879539407</c:v>
                </c:pt>
                <c:pt idx="74">
                  <c:v>1256434.2022813987</c:v>
                </c:pt>
                <c:pt idx="75">
                  <c:v>980395.6080401754</c:v>
                </c:pt>
                <c:pt idx="76">
                  <c:v>1258435.8024803691</c:v>
                </c:pt>
                <c:pt idx="77">
                  <c:v>1393591.8076667606</c:v>
                </c:pt>
                <c:pt idx="78">
                  <c:v>1460902.2919770651</c:v>
                </c:pt>
                <c:pt idx="79">
                  <c:v>1688949.1397546849</c:v>
                </c:pt>
                <c:pt idx="80">
                  <c:v>1781503.5526132416</c:v>
                </c:pt>
                <c:pt idx="81">
                  <c:v>1130364.004133102</c:v>
                </c:pt>
                <c:pt idx="82">
                  <c:v>1423580.4268052287</c:v>
                </c:pt>
                <c:pt idx="83">
                  <c:v>1634555.0460577637</c:v>
                </c:pt>
                <c:pt idx="84">
                  <c:v>1668880.7020249767</c:v>
                </c:pt>
                <c:pt idx="85">
                  <c:v>1934065.8455767457</c:v>
                </c:pt>
                <c:pt idx="86">
                  <c:v>2555868.0149296694</c:v>
                </c:pt>
                <c:pt idx="87">
                  <c:v>2901421.3705481607</c:v>
                </c:pt>
                <c:pt idx="88">
                  <c:v>2941460.9854617254</c:v>
                </c:pt>
                <c:pt idx="89">
                  <c:v>3287670.9434505701</c:v>
                </c:pt>
                <c:pt idx="90">
                  <c:v>3998136.6343302382</c:v>
                </c:pt>
                <c:pt idx="91">
                  <c:v>3829015.454698069</c:v>
                </c:pt>
                <c:pt idx="92">
                  <c:v>5024434.0796548063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4A-43A1-807B-0DEDFF08478C}"/>
            </c:ext>
          </c:extLst>
        </c:ser>
        <c:ser>
          <c:idx val="1"/>
          <c:order val="1"/>
          <c:marker>
            <c:symbol val="none"/>
          </c:marker>
          <c:val>
            <c:numRef>
              <c:f>'Returns by year'!$Y$2:$Y$94</c:f>
              <c:numCache>
                <c:formatCode>#,##0</c:formatCode>
                <c:ptCount val="93"/>
                <c:pt idx="0">
                  <c:v>1000</c:v>
                </c:pt>
                <c:pt idx="1">
                  <c:v>1355.6599999999999</c:v>
                </c:pt>
                <c:pt idx="2">
                  <c:v>1274.7270979999998</c:v>
                </c:pt>
                <c:pt idx="3">
                  <c:v>1025.03992767925</c:v>
                </c:pt>
                <c:pt idx="4">
                  <c:v>649.33716818661287</c:v>
                </c:pt>
                <c:pt idx="5">
                  <c:v>622.97407915823646</c:v>
                </c:pt>
                <c:pt idx="6">
                  <c:v>881.02240222716114</c:v>
                </c:pt>
                <c:pt idx="7">
                  <c:v>892.84572286504965</c:v>
                </c:pt>
                <c:pt idx="8">
                  <c:v>1240.6537742071298</c:v>
                </c:pt>
                <c:pt idx="9">
                  <c:v>1575.0037630870802</c:v>
                </c:pt>
                <c:pt idx="10">
                  <c:v>1124.0644356776183</c:v>
                </c:pt>
                <c:pt idx="11">
                  <c:v>1400.1571423687549</c:v>
                </c:pt>
                <c:pt idx="12">
                  <c:v>1402.1313639394948</c:v>
                </c:pt>
                <c:pt idx="13">
                  <c:v>1298.3876643216117</c:v>
                </c:pt>
                <c:pt idx="14">
                  <c:v>1171.0223263899832</c:v>
                </c:pt>
                <c:pt idx="15">
                  <c:v>1358.2161003750539</c:v>
                </c:pt>
                <c:pt idx="16">
                  <c:v>1643.3803617292983</c:v>
                </c:pt>
                <c:pt idx="17">
                  <c:v>1906.7977999108875</c:v>
                </c:pt>
                <c:pt idx="18">
                  <c:v>2470.1612098945598</c:v>
                </c:pt>
                <c:pt idx="19">
                  <c:v>2314.108775459471</c:v>
                </c:pt>
                <c:pt idx="20">
                  <c:v>2412.7360914695537</c:v>
                </c:pt>
                <c:pt idx="21">
                  <c:v>2534.675773532425</c:v>
                </c:pt>
                <c:pt idx="22">
                  <c:v>2926.7140754246852</c:v>
                </c:pt>
                <c:pt idx="23">
                  <c:v>3662.8851003866339</c:v>
                </c:pt>
                <c:pt idx="24">
                  <c:v>4358.3204655460404</c:v>
                </c:pt>
                <c:pt idx="25">
                  <c:v>5019.1943893391144</c:v>
                </c:pt>
                <c:pt idx="26">
                  <c:v>4993.8725536448983</c:v>
                </c:pt>
                <c:pt idx="27">
                  <c:v>7135.0203803829163</c:v>
                </c:pt>
                <c:pt idx="28">
                  <c:v>9011.7804661369373</c:v>
                </c:pt>
                <c:pt idx="29">
                  <c:v>9528.6511347722226</c:v>
                </c:pt>
                <c:pt idx="30">
                  <c:v>8772.2191644383292</c:v>
                </c:pt>
                <c:pt idx="31">
                  <c:v>11895.348492457486</c:v>
                </c:pt>
                <c:pt idx="32">
                  <c:v>13066.088691085151</c:v>
                </c:pt>
                <c:pt idx="33">
                  <c:v>13283.508406904808</c:v>
                </c:pt>
                <c:pt idx="34">
                  <c:v>16211.5257474968</c:v>
                </c:pt>
                <c:pt idx="35">
                  <c:v>15242.887084083866</c:v>
                </c:pt>
                <c:pt idx="36">
                  <c:v>18120.134450075537</c:v>
                </c:pt>
                <c:pt idx="37">
                  <c:v>20659.852494598126</c:v>
                </c:pt>
                <c:pt idx="38">
                  <c:v>22823.455547094916</c:v>
                </c:pt>
                <c:pt idx="39">
                  <c:v>21012.984935821609</c:v>
                </c:pt>
                <c:pt idx="40">
                  <c:v>25061.451678481681</c:v>
                </c:pt>
                <c:pt idx="41">
                  <c:v>27458.203609753276</c:v>
                </c:pt>
                <c:pt idx="42">
                  <c:v>25615.208983466633</c:v>
                </c:pt>
                <c:pt idx="43">
                  <c:v>26785.824034011061</c:v>
                </c:pt>
                <c:pt idx="44">
                  <c:v>30397.088830276429</c:v>
                </c:pt>
                <c:pt idx="45">
                  <c:v>35410.632676498069</c:v>
                </c:pt>
                <c:pt idx="46">
                  <c:v>31699.067212510927</c:v>
                </c:pt>
                <c:pt idx="47">
                  <c:v>25147.82099170129</c:v>
                </c:pt>
                <c:pt idx="48">
                  <c:v>32987.528446759214</c:v>
                </c:pt>
                <c:pt idx="49">
                  <c:v>40273.318917152683</c:v>
                </c:pt>
                <c:pt idx="50">
                  <c:v>38557.272798092803</c:v>
                </c:pt>
                <c:pt idx="51">
                  <c:v>40809.981461321375</c:v>
                </c:pt>
                <c:pt idx="52">
                  <c:v>46993.509852340787</c:v>
                </c:pt>
                <c:pt idx="53">
                  <c:v>58968.396032914265</c:v>
                </c:pt>
                <c:pt idx="54">
                  <c:v>57905.490694420987</c:v>
                </c:pt>
                <c:pt idx="55">
                  <c:v>70304.214361910403</c:v>
                </c:pt>
                <c:pt idx="56">
                  <c:v>84422.355168997441</c:v>
                </c:pt>
                <c:pt idx="57">
                  <c:v>90876.022109891463</c:v>
                </c:pt>
                <c:pt idx="58">
                  <c:v>117264.1470300512</c:v>
                </c:pt>
                <c:pt idx="59">
                  <c:v>138904.07272297685</c:v>
                </c:pt>
                <c:pt idx="60">
                  <c:v>145735.37501949284</c:v>
                </c:pt>
                <c:pt idx="61">
                  <c:v>168307.59857938698</c:v>
                </c:pt>
                <c:pt idx="62">
                  <c:v>215522.92920886239</c:v>
                </c:pt>
                <c:pt idx="63">
                  <c:v>213049.8035961907</c:v>
                </c:pt>
                <c:pt idx="64">
                  <c:v>270547.6845907307</c:v>
                </c:pt>
                <c:pt idx="65">
                  <c:v>291781.61961583421</c:v>
                </c:pt>
                <c:pt idx="66">
                  <c:v>322358.87444347551</c:v>
                </c:pt>
                <c:pt idx="67">
                  <c:v>324752.38908621832</c:v>
                </c:pt>
                <c:pt idx="68">
                  <c:v>432649.74659816886</c:v>
                </c:pt>
                <c:pt idx="69">
                  <c:v>514615.24109119189</c:v>
                </c:pt>
                <c:pt idx="70">
                  <c:v>660832.86954243225</c:v>
                </c:pt>
                <c:pt idx="71">
                  <c:v>822419.72280294774</c:v>
                </c:pt>
                <c:pt idx="72">
                  <c:v>959068.87184527167</c:v>
                </c:pt>
                <c:pt idx="73">
                  <c:v>909513.78323702654</c:v>
                </c:pt>
                <c:pt idx="74">
                  <c:v>834478.89611997199</c:v>
                </c:pt>
                <c:pt idx="75">
                  <c:v>704951.08186422987</c:v>
                </c:pt>
                <c:pt idx="76">
                  <c:v>874918.31245710514</c:v>
                </c:pt>
                <c:pt idx="77">
                  <c:v>961307.74662911962</c:v>
                </c:pt>
                <c:pt idx="78">
                  <c:v>1006075.8483896377</c:v>
                </c:pt>
                <c:pt idx="79">
                  <c:v>1142172.7587805458</c:v>
                </c:pt>
                <c:pt idx="80">
                  <c:v>1204158.474399566</c:v>
                </c:pt>
                <c:pt idx="81">
                  <c:v>858884.09424260643</c:v>
                </c:pt>
                <c:pt idx="82">
                  <c:v>1052446.5081415914</c:v>
                </c:pt>
                <c:pt idx="83">
                  <c:v>1190538.0144748497</c:v>
                </c:pt>
                <c:pt idx="84">
                  <c:v>1235093.8996665708</c:v>
                </c:pt>
                <c:pt idx="85">
                  <c:v>1406487.8801233009</c:v>
                </c:pt>
                <c:pt idx="86">
                  <c:v>1760388.3605199258</c:v>
                </c:pt>
                <c:pt idx="87">
                  <c:v>1978553.2900391605</c:v>
                </c:pt>
                <c:pt idx="88">
                  <c:v>2000327.2689960415</c:v>
                </c:pt>
                <c:pt idx="89">
                  <c:v>2210431.6436950406</c:v>
                </c:pt>
                <c:pt idx="90">
                  <c:v>2618178.9168492462</c:v>
                </c:pt>
                <c:pt idx="91">
                  <c:v>2524867.0202527391</c:v>
                </c:pt>
                <c:pt idx="92">
                  <c:v>3208310.6496298518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4A-43A1-807B-0DEDFF08478C}"/>
            </c:ext>
          </c:extLst>
        </c:ser>
        <c:ser>
          <c:idx val="2"/>
          <c:order val="2"/>
          <c:marker>
            <c:symbol val="none"/>
          </c:marker>
          <c:val>
            <c:numRef>
              <c:f>'Returns by year'!$Z$2:$Z$94</c:f>
              <c:numCache>
                <c:formatCode>#,##0</c:formatCode>
                <c:ptCount val="93"/>
                <c:pt idx="0">
                  <c:v>1000</c:v>
                </c:pt>
                <c:pt idx="1">
                  <c:v>1273.22</c:v>
                </c:pt>
                <c:pt idx="2">
                  <c:v>1226.8747920000001</c:v>
                </c:pt>
                <c:pt idx="3">
                  <c:v>1054.4375399844002</c:v>
                </c:pt>
                <c:pt idx="4">
                  <c:v>743.7475188279966</c:v>
                </c:pt>
                <c:pt idx="5">
                  <c:v>747.61500592590221</c:v>
                </c:pt>
                <c:pt idx="6">
                  <c:v>993.31120147339072</c:v>
                </c:pt>
                <c:pt idx="7">
                  <c:v>1031.7920774184699</c:v>
                </c:pt>
                <c:pt idx="8">
                  <c:v>1353.401667949807</c:v>
                </c:pt>
                <c:pt idx="9">
                  <c:v>1650.5951402149049</c:v>
                </c:pt>
                <c:pt idx="10">
                  <c:v>1288.7516735769934</c:v>
                </c:pt>
                <c:pt idx="11">
                  <c:v>1544.4915556816118</c:v>
                </c:pt>
                <c:pt idx="12">
                  <c:v>1565.8364289811316</c:v>
                </c:pt>
                <c:pt idx="13">
                  <c:v>1501.1987011927904</c:v>
                </c:pt>
                <c:pt idx="14">
                  <c:v>1398.3816021480961</c:v>
                </c:pt>
                <c:pt idx="15">
                  <c:v>1577.388431039074</c:v>
                </c:pt>
                <c:pt idx="16">
                  <c:v>1844.4560662982994</c:v>
                </c:pt>
                <c:pt idx="17">
                  <c:v>2084.7518026156417</c:v>
                </c:pt>
                <c:pt idx="18">
                  <c:v>2569.8735470843021</c:v>
                </c:pt>
                <c:pt idx="19">
                  <c:v>2461.8103644294069</c:v>
                </c:pt>
                <c:pt idx="20">
                  <c:v>2543.6409409430407</c:v>
                </c:pt>
                <c:pt idx="21">
                  <c:v>2655.7646336198095</c:v>
                </c:pt>
                <c:pt idx="22">
                  <c:v>2991.2939374313364</c:v>
                </c:pt>
                <c:pt idx="23">
                  <c:v>3574.5065164123239</c:v>
                </c:pt>
                <c:pt idx="24">
                  <c:v>4085.3749877379737</c:v>
                </c:pt>
                <c:pt idx="25">
                  <c:v>4582.8510999948267</c:v>
                </c:pt>
                <c:pt idx="26">
                  <c:v>4592.0626307058164</c:v>
                </c:pt>
                <c:pt idx="27">
                  <c:v>6116.2141384633833</c:v>
                </c:pt>
                <c:pt idx="28">
                  <c:v>7339.8851011457518</c:v>
                </c:pt>
                <c:pt idx="29">
                  <c:v>7635.7558695729367</c:v>
                </c:pt>
                <c:pt idx="30">
                  <c:v>7222.1269741181695</c:v>
                </c:pt>
                <c:pt idx="31">
                  <c:v>9207.1285729545489</c:v>
                </c:pt>
                <c:pt idx="32">
                  <c:v>9909.0800553566041</c:v>
                </c:pt>
                <c:pt idx="33">
                  <c:v>10205.16336741066</c:v>
                </c:pt>
                <c:pt idx="34">
                  <c:v>11985.45411685545</c:v>
                </c:pt>
                <c:pt idx="35">
                  <c:v>11609.110857586189</c:v>
                </c:pt>
                <c:pt idx="36">
                  <c:v>13366.962423641889</c:v>
                </c:pt>
                <c:pt idx="37">
                  <c:v>14919.134100275187</c:v>
                </c:pt>
                <c:pt idx="38">
                  <c:v>16193.974109143703</c:v>
                </c:pt>
                <c:pt idx="39">
                  <c:v>15239.339335409681</c:v>
                </c:pt>
                <c:pt idx="40">
                  <c:v>17484.55119969559</c:v>
                </c:pt>
                <c:pt idx="41">
                  <c:v>18938.741322974271</c:v>
                </c:pt>
                <c:pt idx="42">
                  <c:v>17956.956972791282</c:v>
                </c:pt>
                <c:pt idx="43">
                  <c:v>18958.955171873036</c:v>
                </c:pt>
                <c:pt idx="44">
                  <c:v>21375.084418976534</c:v>
                </c:pt>
                <c:pt idx="45">
                  <c:v>24416.117679264324</c:v>
                </c:pt>
                <c:pt idx="46">
                  <c:v>22791.713370062869</c:v>
                </c:pt>
                <c:pt idx="47">
                  <c:v>19274.040328527364</c:v>
                </c:pt>
                <c:pt idx="48">
                  <c:v>24159.816811405763</c:v>
                </c:pt>
                <c:pt idx="49">
                  <c:v>29074.648345350037</c:v>
                </c:pt>
                <c:pt idx="50">
                  <c:v>28626.317267864739</c:v>
                </c:pt>
                <c:pt idx="51">
                  <c:v>30107.729186476739</c:v>
                </c:pt>
                <c:pt idx="52">
                  <c:v>33655.623993811154</c:v>
                </c:pt>
                <c:pt idx="53">
                  <c:v>40125.581150381411</c:v>
                </c:pt>
                <c:pt idx="54">
                  <c:v>40564.956263978085</c:v>
                </c:pt>
                <c:pt idx="55">
                  <c:v>49653.129065359739</c:v>
                </c:pt>
                <c:pt idx="56">
                  <c:v>58502.806258678807</c:v>
                </c:pt>
                <c:pt idx="57">
                  <c:v>63849.377722659468</c:v>
                </c:pt>
                <c:pt idx="58">
                  <c:v>80983.358234535146</c:v>
                </c:pt>
                <c:pt idx="59">
                  <c:v>95898.87315417183</c:v>
                </c:pt>
                <c:pt idx="60">
                  <c:v>99759.761787358788</c:v>
                </c:pt>
                <c:pt idx="61">
                  <c:v>114162.07859659976</c:v>
                </c:pt>
                <c:pt idx="62">
                  <c:v>142275.63207179843</c:v>
                </c:pt>
                <c:pt idx="63">
                  <c:v>143364.04065714771</c:v>
                </c:pt>
                <c:pt idx="64">
                  <c:v>177407.26575159401</c:v>
                </c:pt>
                <c:pt idx="65">
                  <c:v>191967.0800518273</c:v>
                </c:pt>
                <c:pt idx="66">
                  <c:v>213062.3424787226</c:v>
                </c:pt>
                <c:pt idx="67">
                  <c:v>213392.58910956464</c:v>
                </c:pt>
                <c:pt idx="68">
                  <c:v>275807.78749822115</c:v>
                </c:pt>
                <c:pt idx="69">
                  <c:v>317758.15197670058</c:v>
                </c:pt>
                <c:pt idx="70">
                  <c:v>393149.45111469249</c:v>
                </c:pt>
                <c:pt idx="71">
                  <c:v>473996.70424191782</c:v>
                </c:pt>
                <c:pt idx="72">
                  <c:v>532492.63751241285</c:v>
                </c:pt>
                <c:pt idx="73">
                  <c:v>525548.93351925095</c:v>
                </c:pt>
                <c:pt idx="74">
                  <c:v>501110.90811060579</c:v>
                </c:pt>
                <c:pt idx="75">
                  <c:v>455640.10430864943</c:v>
                </c:pt>
                <c:pt idx="76">
                  <c:v>546134.78542539035</c:v>
                </c:pt>
                <c:pt idx="77">
                  <c:v>595330.60689650953</c:v>
                </c:pt>
                <c:pt idx="78">
                  <c:v>622025.23130974895</c:v>
                </c:pt>
                <c:pt idx="79">
                  <c:v>693216.01903314982</c:v>
                </c:pt>
                <c:pt idx="80">
                  <c:v>730469.44789599127</c:v>
                </c:pt>
                <c:pt idx="81">
                  <c:v>578553.71681706188</c:v>
                </c:pt>
                <c:pt idx="82">
                  <c:v>689248.39945567027</c:v>
                </c:pt>
                <c:pt idx="83">
                  <c:v>767974.35164149699</c:v>
                </c:pt>
                <c:pt idx="84">
                  <c:v>809329.77047739155</c:v>
                </c:pt>
                <c:pt idx="85">
                  <c:v>905348.65444682934</c:v>
                </c:pt>
                <c:pt idx="86">
                  <c:v>1069886.7189059961</c:v>
                </c:pt>
                <c:pt idx="87">
                  <c:v>1190420.1566579456</c:v>
                </c:pt>
                <c:pt idx="88">
                  <c:v>1200193.5061441073</c:v>
                </c:pt>
                <c:pt idx="89">
                  <c:v>1311055.3803066385</c:v>
                </c:pt>
                <c:pt idx="90">
                  <c:v>1511423.974078902</c:v>
                </c:pt>
                <c:pt idx="91">
                  <c:v>1467622.9073100954</c:v>
                </c:pt>
                <c:pt idx="92">
                  <c:v>1803958.0489783501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4A-43A1-807B-0DEDFF08478C}"/>
            </c:ext>
          </c:extLst>
        </c:ser>
        <c:ser>
          <c:idx val="3"/>
          <c:order val="3"/>
          <c:marker>
            <c:symbol val="none"/>
          </c:marker>
          <c:val>
            <c:numRef>
              <c:f>'Returns by year'!$AA$2:$AA$94</c:f>
              <c:numCache>
                <c:formatCode>#,##0</c:formatCode>
                <c:ptCount val="93"/>
                <c:pt idx="0">
                  <c:v>1000</c:v>
                </c:pt>
                <c:pt idx="1">
                  <c:v>1190.78</c:v>
                </c:pt>
                <c:pt idx="2">
                  <c:v>1175.1807820000001</c:v>
                </c:pt>
                <c:pt idx="3">
                  <c:v>1075.02599985405</c:v>
                </c:pt>
                <c:pt idx="4">
                  <c:v>835.53708273656412</c:v>
                </c:pt>
                <c:pt idx="5">
                  <c:v>878.14947395612887</c:v>
                </c:pt>
                <c:pt idx="6">
                  <c:v>1091.5924850959054</c:v>
                </c:pt>
                <c:pt idx="7">
                  <c:v>1161.519899691149</c:v>
                </c:pt>
                <c:pt idx="8">
                  <c:v>1433.1413282339242</c:v>
                </c:pt>
                <c:pt idx="9">
                  <c:v>1676.3239145152975</c:v>
                </c:pt>
                <c:pt idx="10">
                  <c:v>1421.3047574000852</c:v>
                </c:pt>
                <c:pt idx="11">
                  <c:v>1636.2913150044221</c:v>
                </c:pt>
                <c:pt idx="12">
                  <c:v>1679.2112361969882</c:v>
                </c:pt>
                <c:pt idx="13">
                  <c:v>1664.8203959027801</c:v>
                </c:pt>
                <c:pt idx="14">
                  <c:v>1600.0838548081003</c:v>
                </c:pt>
                <c:pt idx="15">
                  <c:v>1753.9559187057212</c:v>
                </c:pt>
                <c:pt idx="16">
                  <c:v>1979.6286569859926</c:v>
                </c:pt>
                <c:pt idx="17">
                  <c:v>2178.1260224219777</c:v>
                </c:pt>
                <c:pt idx="18">
                  <c:v>2548.298539932593</c:v>
                </c:pt>
                <c:pt idx="19">
                  <c:v>2494.9753929845037</c:v>
                </c:pt>
                <c:pt idx="20">
                  <c:v>2554.5055058611142</c:v>
                </c:pt>
                <c:pt idx="21">
                  <c:v>2650.6060029916089</c:v>
                </c:pt>
                <c:pt idx="22">
                  <c:v>2910.3918973448162</c:v>
                </c:pt>
                <c:pt idx="23">
                  <c:v>3313.2046878968258</c:v>
                </c:pt>
                <c:pt idx="24">
                  <c:v>3631.2060738411633</c:v>
                </c:pt>
                <c:pt idx="25">
                  <c:v>3964.9320680575356</c:v>
                </c:pt>
                <c:pt idx="26">
                  <c:v>4000.8741772544772</c:v>
                </c:pt>
                <c:pt idx="27">
                  <c:v>4941.3396657308003</c:v>
                </c:pt>
                <c:pt idx="28">
                  <c:v>5618.8220406008213</c:v>
                </c:pt>
                <c:pt idx="29">
                  <c:v>5749.5439353753991</c:v>
                </c:pt>
                <c:pt idx="30">
                  <c:v>5583.0658907266043</c:v>
                </c:pt>
                <c:pt idx="31">
                  <c:v>6664.3661771130792</c:v>
                </c:pt>
                <c:pt idx="32">
                  <c:v>7024.6418126478129</c:v>
                </c:pt>
                <c:pt idx="33">
                  <c:v>7327.5443676091872</c:v>
                </c:pt>
                <c:pt idx="34">
                  <c:v>8268.9506302377777</c:v>
                </c:pt>
                <c:pt idx="35">
                  <c:v>8243.7303308155533</c:v>
                </c:pt>
                <c:pt idx="36">
                  <c:v>9184.1750869549924</c:v>
                </c:pt>
                <c:pt idx="37">
                  <c:v>10029.853928961809</c:v>
                </c:pt>
                <c:pt idx="38">
                  <c:v>10693.579512710858</c:v>
                </c:pt>
                <c:pt idx="39">
                  <c:v>10281.074683008037</c:v>
                </c:pt>
                <c:pt idx="40">
                  <c:v>11329.692895301443</c:v>
                </c:pt>
                <c:pt idx="41">
                  <c:v>12130.758831463732</c:v>
                </c:pt>
                <c:pt idx="42">
                  <c:v>11687.258288585417</c:v>
                </c:pt>
                <c:pt idx="43">
                  <c:v>12457.448609803198</c:v>
                </c:pt>
                <c:pt idx="44">
                  <c:v>13953.089889896168</c:v>
                </c:pt>
                <c:pt idx="45">
                  <c:v>15621.9492061772</c:v>
                </c:pt>
                <c:pt idx="46">
                  <c:v>15180.707250848724</c:v>
                </c:pt>
                <c:pt idx="47">
                  <c:v>13632.123304189647</c:v>
                </c:pt>
                <c:pt idx="48">
                  <c:v>16293.590897483113</c:v>
                </c:pt>
                <c:pt idx="49">
                  <c:v>19324.117336460484</c:v>
                </c:pt>
                <c:pt idx="50">
                  <c:v>19551.562197510622</c:v>
                </c:pt>
                <c:pt idx="51">
                  <c:v>20432.848863563413</c:v>
                </c:pt>
                <c:pt idx="52">
                  <c:v>22152.477423920907</c:v>
                </c:pt>
                <c:pt idx="53">
                  <c:v>25024.767646706492</c:v>
                </c:pt>
                <c:pt idx="54">
                  <c:v>26023.881495001246</c:v>
                </c:pt>
                <c:pt idx="55">
                  <c:v>32112.428809571738</c:v>
                </c:pt>
                <c:pt idx="56">
                  <c:v>37110.567791637535</c:v>
                </c:pt>
                <c:pt idx="57">
                  <c:v>41056.720017761312</c:v>
                </c:pt>
                <c:pt idx="58">
                  <c:v>51170.016576136368</c:v>
                </c:pt>
                <c:pt idx="59">
                  <c:v>60576.08902316176</c:v>
                </c:pt>
                <c:pt idx="60">
                  <c:v>62474.543653147659</c:v>
                </c:pt>
                <c:pt idx="61">
                  <c:v>70837.073693839731</c:v>
                </c:pt>
                <c:pt idx="62">
                  <c:v>85853.824946196823</c:v>
                </c:pt>
                <c:pt idx="63">
                  <c:v>88152.561109131231</c:v>
                </c:pt>
                <c:pt idx="64">
                  <c:v>106227.36223894751</c:v>
                </c:pt>
                <c:pt idx="65">
                  <c:v>115326.26695152455</c:v>
                </c:pt>
                <c:pt idx="66">
                  <c:v>128587.05775694561</c:v>
                </c:pt>
                <c:pt idx="67">
                  <c:v>128030.91873214682</c:v>
                </c:pt>
                <c:pt idx="68">
                  <c:v>160388.81297791592</c:v>
                </c:pt>
                <c:pt idx="69">
                  <c:v>178793.42926713178</c:v>
                </c:pt>
                <c:pt idx="70">
                  <c:v>212833.910265301</c:v>
                </c:pt>
                <c:pt idx="71">
                  <c:v>248326.09314114257</c:v>
                </c:pt>
                <c:pt idx="72">
                  <c:v>268357.31744437286</c:v>
                </c:pt>
                <c:pt idx="73">
                  <c:v>275224.58119777439</c:v>
                </c:pt>
                <c:pt idx="74">
                  <c:v>272334.72309519775</c:v>
                </c:pt>
                <c:pt idx="75">
                  <c:v>265183.21326671785</c:v>
                </c:pt>
                <c:pt idx="76">
                  <c:v>306582.29060585157</c:v>
                </c:pt>
                <c:pt idx="77">
                  <c:v>331544.22070697998</c:v>
                </c:pt>
                <c:pt idx="78">
                  <c:v>345837.09206165787</c:v>
                </c:pt>
                <c:pt idx="79">
                  <c:v>378216.08980593062</c:v>
                </c:pt>
                <c:pt idx="80">
                  <c:v>398340.96794450417</c:v>
                </c:pt>
                <c:pt idx="81">
                  <c:v>346873.32318123447</c:v>
                </c:pt>
                <c:pt idx="82">
                  <c:v>401434.76255102677</c:v>
                </c:pt>
                <c:pt idx="83">
                  <c:v>440466.26451386313</c:v>
                </c:pt>
                <c:pt idx="84">
                  <c:v>471420.03125257487</c:v>
                </c:pt>
                <c:pt idx="85">
                  <c:v>517859.61853126605</c:v>
                </c:pt>
                <c:pt idx="86">
                  <c:v>575787.39546017349</c:v>
                </c:pt>
                <c:pt idx="87">
                  <c:v>634166.47948588047</c:v>
                </c:pt>
                <c:pt idx="88">
                  <c:v>637600.49097229645</c:v>
                </c:pt>
                <c:pt idx="89">
                  <c:v>688420.43810524326</c:v>
                </c:pt>
                <c:pt idx="90">
                  <c:v>771853.5531014083</c:v>
                </c:pt>
                <c:pt idx="91">
                  <c:v>754625.78179618483</c:v>
                </c:pt>
                <c:pt idx="92">
                  <c:v>896235.08287914796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4A-43A1-807B-0DEDFF08478C}"/>
            </c:ext>
          </c:extLst>
        </c:ser>
        <c:ser>
          <c:idx val="4"/>
          <c:order val="4"/>
          <c:marker>
            <c:symbol val="none"/>
          </c:marker>
          <c:val>
            <c:numRef>
              <c:f>'Returns by year'!$AB$2:$AB$94</c:f>
              <c:numCache>
                <c:formatCode>#,##0</c:formatCode>
                <c:ptCount val="93"/>
                <c:pt idx="0">
                  <c:v>1000</c:v>
                </c:pt>
                <c:pt idx="1">
                  <c:v>1108.3400000000001</c:v>
                </c:pt>
                <c:pt idx="2">
                  <c:v>1119.6450680000003</c:v>
                </c:pt>
                <c:pt idx="3">
                  <c:v>1086.1676804668004</c:v>
                </c:pt>
                <c:pt idx="4">
                  <c:v>922.26497748436032</c:v>
                </c:pt>
                <c:pt idx="5">
                  <c:v>1011.5402273048464</c:v>
                </c:pt>
                <c:pt idx="6">
                  <c:v>1170.8375823008139</c:v>
                </c:pt>
                <c:pt idx="7">
                  <c:v>1275.4870454068609</c:v>
                </c:pt>
                <c:pt idx="8">
                  <c:v>1474.4630244903312</c:v>
                </c:pt>
                <c:pt idx="9">
                  <c:v>1651.0742055637832</c:v>
                </c:pt>
                <c:pt idx="10">
                  <c:v>1510.6668551226389</c:v>
                </c:pt>
                <c:pt idx="11">
                  <c:v>1667.897061403803</c:v>
                </c:pt>
                <c:pt idx="12">
                  <c:v>1732.3446038564459</c:v>
                </c:pt>
                <c:pt idx="13">
                  <c:v>1774.1634025935407</c:v>
                </c:pt>
                <c:pt idx="14">
                  <c:v>1757.6991662174728</c:v>
                </c:pt>
                <c:pt idx="15">
                  <c:v>1870.7543765885807</c:v>
                </c:pt>
                <c:pt idx="16">
                  <c:v>2035.4181768159076</c:v>
                </c:pt>
                <c:pt idx="17">
                  <c:v>2178.4266579189934</c:v>
                </c:pt>
                <c:pt idx="18">
                  <c:v>2411.9539956479098</c:v>
                </c:pt>
                <c:pt idx="19">
                  <c:v>2412.4363864470392</c:v>
                </c:pt>
                <c:pt idx="20">
                  <c:v>2447.3684653227929</c:v>
                </c:pt>
                <c:pt idx="21">
                  <c:v>2523.628466702251</c:v>
                </c:pt>
                <c:pt idx="22">
                  <c:v>2699.474898262064</c:v>
                </c:pt>
                <c:pt idx="23">
                  <c:v>2920.3999239358313</c:v>
                </c:pt>
                <c:pt idx="24">
                  <c:v>3063.6163362056445</c:v>
                </c:pt>
                <c:pt idx="25">
                  <c:v>3253.683093703843</c:v>
                </c:pt>
                <c:pt idx="26">
                  <c:v>3306.1324651743494</c:v>
                </c:pt>
                <c:pt idx="27">
                  <c:v>3763.1060945107479</c:v>
                </c:pt>
                <c:pt idx="28">
                  <c:v>4042.1027803577749</c:v>
                </c:pt>
                <c:pt idx="29">
                  <c:v>4067.2446596516006</c:v>
                </c:pt>
                <c:pt idx="30">
                  <c:v>4052.033164624504</c:v>
                </c:pt>
                <c:pt idx="31">
                  <c:v>4507.8868956447604</c:v>
                </c:pt>
                <c:pt idx="32">
                  <c:v>4651.5983298779156</c:v>
                </c:pt>
                <c:pt idx="33">
                  <c:v>4913.7624117498344</c:v>
                </c:pt>
                <c:pt idx="34">
                  <c:v>5319.1478107191961</c:v>
                </c:pt>
                <c:pt idx="35">
                  <c:v>5453.7222503303919</c:v>
                </c:pt>
                <c:pt idx="36">
                  <c:v>5872.240895820747</c:v>
                </c:pt>
                <c:pt idx="37">
                  <c:v>6271.7881663723911</c:v>
                </c:pt>
                <c:pt idx="38">
                  <c:v>6565.9350313752566</c:v>
                </c:pt>
                <c:pt idx="39">
                  <c:v>6446.4350138042273</c:v>
                </c:pt>
                <c:pt idx="40">
                  <c:v>6811.690021686376</c:v>
                </c:pt>
                <c:pt idx="41">
                  <c:v>7208.4028485493909</c:v>
                </c:pt>
                <c:pt idx="42">
                  <c:v>7055.0080359322601</c:v>
                </c:pt>
                <c:pt idx="43">
                  <c:v>7591.1886466631122</c:v>
                </c:pt>
                <c:pt idx="44">
                  <c:v>8446.5637833691126</c:v>
                </c:pt>
                <c:pt idx="45">
                  <c:v>9265.3736765289159</c:v>
                </c:pt>
                <c:pt idx="46">
                  <c:v>9358.3980282412667</c:v>
                </c:pt>
                <c:pt idx="47">
                  <c:v>8893.4728141982414</c:v>
                </c:pt>
                <c:pt idx="48">
                  <c:v>10111.700720287117</c:v>
                </c:pt>
                <c:pt idx="49">
                  <c:v>11816.128993698712</c:v>
                </c:pt>
                <c:pt idx="50">
                  <c:v>12276.485379293215</c:v>
                </c:pt>
                <c:pt idx="51">
                  <c:v>12747.902417858073</c:v>
                </c:pt>
                <c:pt idx="52">
                  <c:v>13391.416531911549</c:v>
                </c:pt>
                <c:pt idx="53">
                  <c:v>14289.712752872176</c:v>
                </c:pt>
                <c:pt idx="54">
                  <c:v>15274.273961545068</c:v>
                </c:pt>
                <c:pt idx="55">
                  <c:v>18999.363895286679</c:v>
                </c:pt>
                <c:pt idx="56">
                  <c:v>21527.419255193527</c:v>
                </c:pt>
                <c:pt idx="57">
                  <c:v>24138.2646624634</c:v>
                </c:pt>
                <c:pt idx="58">
                  <c:v>29552.477426253943</c:v>
                </c:pt>
                <c:pt idx="59">
                  <c:v>34974.174934874492</c:v>
                </c:pt>
                <c:pt idx="60">
                  <c:v>35758.295936914386</c:v>
                </c:pt>
                <c:pt idx="61">
                  <c:v>40168.724157773409</c:v>
                </c:pt>
                <c:pt idx="62">
                  <c:v>47307.509815092904</c:v>
                </c:pt>
                <c:pt idx="63">
                  <c:v>49478.924515605671</c:v>
                </c:pt>
                <c:pt idx="64">
                  <c:v>58019.976465489533</c:v>
                </c:pt>
                <c:pt idx="65">
                  <c:v>63197.679165269823</c:v>
                </c:pt>
                <c:pt idx="66">
                  <c:v>70786.456479435423</c:v>
                </c:pt>
                <c:pt idx="67">
                  <c:v>70064.43462334518</c:v>
                </c:pt>
                <c:pt idx="68">
                  <c:v>84986.757909425243</c:v>
                </c:pt>
                <c:pt idx="69">
                  <c:v>91564.732971614765</c:v>
                </c:pt>
                <c:pt idx="70">
                  <c:v>104706.10344770091</c:v>
                </c:pt>
                <c:pt idx="71">
                  <c:v>118095.9199565929</c:v>
                </c:pt>
                <c:pt idx="72">
                  <c:v>122574.11724134692</c:v>
                </c:pt>
                <c:pt idx="73">
                  <c:v>130445.82705058623</c:v>
                </c:pt>
                <c:pt idx="74">
                  <c:v>133772.19564037619</c:v>
                </c:pt>
                <c:pt idx="75">
                  <c:v>138884.96895775138</c:v>
                </c:pt>
                <c:pt idx="76">
                  <c:v>154665.07913073112</c:v>
                </c:pt>
                <c:pt idx="77">
                  <c:v>165918.51028828311</c:v>
                </c:pt>
                <c:pt idx="78">
                  <c:v>172784.21824401224</c:v>
                </c:pt>
                <c:pt idx="79">
                  <c:v>185362.90933217638</c:v>
                </c:pt>
                <c:pt idx="80">
                  <c:v>195127.82739579544</c:v>
                </c:pt>
                <c:pt idx="81">
                  <c:v>185285.5797819515</c:v>
                </c:pt>
                <c:pt idx="82">
                  <c:v>208123.88034587482</c:v>
                </c:pt>
                <c:pt idx="83">
                  <c:v>224823.74050482782</c:v>
                </c:pt>
                <c:pt idx="84">
                  <c:v>244315.95880659641</c:v>
                </c:pt>
                <c:pt idx="85">
                  <c:v>263465.44365785748</c:v>
                </c:pt>
                <c:pt idx="86">
                  <c:v>274525.72298261436</c:v>
                </c:pt>
                <c:pt idx="87">
                  <c:v>299265.9811378076</c:v>
                </c:pt>
                <c:pt idx="88">
                  <c:v>300050.05800838867</c:v>
                </c:pt>
                <c:pt idx="89">
                  <c:v>320165.41389727109</c:v>
                </c:pt>
                <c:pt idx="90">
                  <c:v>348839.42836591072</c:v>
                </c:pt>
                <c:pt idx="91">
                  <c:v>343376.60291770054</c:v>
                </c:pt>
                <c:pt idx="92">
                  <c:v>393557.65966809331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54A-43A1-807B-0DEDFF08478C}"/>
            </c:ext>
          </c:extLst>
        </c:ser>
        <c:ser>
          <c:idx val="5"/>
          <c:order val="5"/>
          <c:marker>
            <c:symbol val="none"/>
          </c:marker>
          <c:val>
            <c:numRef>
              <c:f>'Returns by year'!$AC$2:$AC$94</c:f>
              <c:numCache>
                <c:formatCode>#,##0</c:formatCode>
                <c:ptCount val="93"/>
                <c:pt idx="0">
                  <c:v>1000</c:v>
                </c:pt>
                <c:pt idx="1">
                  <c:v>1025.9000000000001</c:v>
                </c:pt>
                <c:pt idx="2">
                  <c:v>1060.2676500000002</c:v>
                </c:pt>
                <c:pt idx="3">
                  <c:v>1087.2249550012502</c:v>
                </c:pt>
                <c:pt idx="4">
                  <c:v>1001.3070029322764</c:v>
                </c:pt>
                <c:pt idx="5">
                  <c:v>1144.0933815504191</c:v>
                </c:pt>
                <c:pt idx="6">
                  <c:v>1226.3536956838943</c:v>
                </c:pt>
                <c:pt idx="7">
                  <c:v>1367.016464578837</c:v>
                </c:pt>
                <c:pt idx="8">
                  <c:v>1473.8488012856731</c:v>
                </c:pt>
                <c:pt idx="9">
                  <c:v>1576.8339862755092</c:v>
                </c:pt>
                <c:pt idx="10">
                  <c:v>1548.5298162218637</c:v>
                </c:pt>
                <c:pt idx="11">
                  <c:v>1636.6411627648877</c:v>
                </c:pt>
                <c:pt idx="12">
                  <c:v>1720.1916941240352</c:v>
                </c:pt>
                <c:pt idx="13">
                  <c:v>1817.9845919349866</c:v>
                </c:pt>
                <c:pt idx="14">
                  <c:v>1854.9351287660652</c:v>
                </c:pt>
                <c:pt idx="15">
                  <c:v>1915.1741470727432</c:v>
                </c:pt>
                <c:pt idx="16">
                  <c:v>2005.9055222903144</c:v>
                </c:pt>
                <c:pt idx="17">
                  <c:v>2086.6432195624993</c:v>
                </c:pt>
                <c:pt idx="18">
                  <c:v>2179.3945106720525</c:v>
                </c:pt>
                <c:pt idx="19">
                  <c:v>2225.8700986121344</c:v>
                </c:pt>
                <c:pt idx="20">
                  <c:v>2237.2220361150567</c:v>
                </c:pt>
                <c:pt idx="21">
                  <c:v>2292.4814204070985</c:v>
                </c:pt>
                <c:pt idx="22">
                  <c:v>2387.2755271409319</c:v>
                </c:pt>
                <c:pt idx="23">
                  <c:v>2447.6139160894186</c:v>
                </c:pt>
                <c:pt idx="24">
                  <c:v>2452.7539053132064</c:v>
                </c:pt>
                <c:pt idx="25">
                  <c:v>2531.6712622166588</c:v>
                </c:pt>
                <c:pt idx="26">
                  <c:v>2590.3427437185296</c:v>
                </c:pt>
                <c:pt idx="27">
                  <c:v>2697.5181747398838</c:v>
                </c:pt>
                <c:pt idx="28">
                  <c:v>2727.6629403426018</c:v>
                </c:pt>
                <c:pt idx="29">
                  <c:v>2698.1359890133931</c:v>
                </c:pt>
                <c:pt idx="30">
                  <c:v>2756.0784593774556</c:v>
                </c:pt>
                <c:pt idx="31">
                  <c:v>2842.4126171174544</c:v>
                </c:pt>
                <c:pt idx="32">
                  <c:v>2869.984019503494</c:v>
                </c:pt>
                <c:pt idx="33">
                  <c:v>3069.7349072609368</c:v>
                </c:pt>
                <c:pt idx="34">
                  <c:v>3181.8569747486422</c:v>
                </c:pt>
                <c:pt idx="35">
                  <c:v>3352.5636014439069</c:v>
                </c:pt>
                <c:pt idx="36">
                  <c:v>3484.6546073407972</c:v>
                </c:pt>
                <c:pt idx="37">
                  <c:v>3637.9794100637923</c:v>
                </c:pt>
                <c:pt idx="38">
                  <c:v>3738.4785912668044</c:v>
                </c:pt>
                <c:pt idx="39">
                  <c:v>3746.60978220281</c:v>
                </c:pt>
                <c:pt idx="40">
                  <c:v>3789.0401379862569</c:v>
                </c:pt>
                <c:pt idx="41">
                  <c:v>3962.4834503025772</c:v>
                </c:pt>
                <c:pt idx="42">
                  <c:v>3938.7085496007617</c:v>
                </c:pt>
                <c:pt idx="43">
                  <c:v>4277.8313557213878</c:v>
                </c:pt>
                <c:pt idx="44">
                  <c:v>4728.28699747885</c:v>
                </c:pt>
                <c:pt idx="45">
                  <c:v>5079.4805142165924</c:v>
                </c:pt>
                <c:pt idx="46">
                  <c:v>5324.9464100661089</c:v>
                </c:pt>
                <c:pt idx="47">
                  <c:v>5339.057518052784</c:v>
                </c:pt>
                <c:pt idx="48">
                  <c:v>5759.3748211614893</c:v>
                </c:pt>
                <c:pt idx="49">
                  <c:v>6629.7603410095189</c:v>
                </c:pt>
                <c:pt idx="50">
                  <c:v>7068.3189875672979</c:v>
                </c:pt>
                <c:pt idx="51">
                  <c:v>7292.5614074478708</c:v>
                </c:pt>
                <c:pt idx="52">
                  <c:v>7415.0764390929944</c:v>
                </c:pt>
                <c:pt idx="53">
                  <c:v>7448.4442830689122</c:v>
                </c:pt>
                <c:pt idx="54">
                  <c:v>8177.4607672742814</c:v>
                </c:pt>
                <c:pt idx="55">
                  <c:v>10252.900310008494</c:v>
                </c:pt>
                <c:pt idx="56">
                  <c:v>11385.589471756683</c:v>
                </c:pt>
                <c:pt idx="57">
                  <c:v>12936.591397546737</c:v>
                </c:pt>
                <c:pt idx="58">
                  <c:v>15553.340422485504</c:v>
                </c:pt>
                <c:pt idx="59">
                  <c:v>18401.157053842599</c:v>
                </c:pt>
                <c:pt idx="60">
                  <c:v>18649.572674069474</c:v>
                </c:pt>
                <c:pt idx="61">
                  <c:v>20753.710711021362</c:v>
                </c:pt>
                <c:pt idx="62">
                  <c:v>23730.830512517379</c:v>
                </c:pt>
                <c:pt idx="63">
                  <c:v>25273.927766593821</c:v>
                </c:pt>
                <c:pt idx="64">
                  <c:v>28817.332439470276</c:v>
                </c:pt>
                <c:pt idx="65">
                  <c:v>31492.301323164102</c:v>
                </c:pt>
                <c:pt idx="66">
                  <c:v>35434.350141291172</c:v>
                </c:pt>
                <c:pt idx="67">
                  <c:v>34864.742962769917</c:v>
                </c:pt>
                <c:pt idx="68">
                  <c:v>40904.188062495734</c:v>
                </c:pt>
                <c:pt idx="69">
                  <c:v>42542.400794398687</c:v>
                </c:pt>
                <c:pt idx="70">
                  <c:v>46654.12383117732</c:v>
                </c:pt>
                <c:pt idx="71">
                  <c:v>50806.340852152098</c:v>
                </c:pt>
                <c:pt idx="72">
                  <c:v>50561.200257540462</c:v>
                </c:pt>
                <c:pt idx="73">
                  <c:v>55761.419704028507</c:v>
                </c:pt>
                <c:pt idx="74">
                  <c:v>59190.747015826266</c:v>
                </c:pt>
                <c:pt idx="75">
                  <c:v>65269.636734351625</c:v>
                </c:pt>
                <c:pt idx="76">
                  <c:v>69911.939647082385</c:v>
                </c:pt>
                <c:pt idx="77">
                  <c:v>74393.29497846037</c:v>
                </c:pt>
                <c:pt idx="78">
                  <c:v>77342.989124356318</c:v>
                </c:pt>
                <c:pt idx="79">
                  <c:v>81362.890984094745</c:v>
                </c:pt>
                <c:pt idx="80">
                  <c:v>85605.965748915274</c:v>
                </c:pt>
                <c:pt idx="81">
                  <c:v>88030.754728753294</c:v>
                </c:pt>
                <c:pt idx="82">
                  <c:v>95885.298819426302</c:v>
                </c:pt>
                <c:pt idx="83">
                  <c:v>101950.04396975502</c:v>
                </c:pt>
                <c:pt idx="84">
                  <c:v>112463.64225413599</c:v>
                </c:pt>
                <c:pt idx="85">
                  <c:v>119014.6494154394</c:v>
                </c:pt>
                <c:pt idx="86">
                  <c:v>115694.14069674864</c:v>
                </c:pt>
                <c:pt idx="87">
                  <c:v>124816.62369068728</c:v>
                </c:pt>
                <c:pt idx="88">
                  <c:v>124794.7807815414</c:v>
                </c:pt>
                <c:pt idx="89">
                  <c:v>131580.49698653771</c:v>
                </c:pt>
                <c:pt idx="90">
                  <c:v>139202.2972744829</c:v>
                </c:pt>
                <c:pt idx="91">
                  <c:v>137949.47659901256</c:v>
                </c:pt>
                <c:pt idx="92">
                  <c:v>152382.44058818425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54A-43A1-807B-0DEDFF0847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257408"/>
        <c:axId val="206137600"/>
      </c:lineChart>
      <c:catAx>
        <c:axId val="178257408"/>
        <c:scaling>
          <c:orientation val="minMax"/>
        </c:scaling>
        <c:delete val="0"/>
        <c:axPos val="b"/>
        <c:majorTickMark val="out"/>
        <c:minorTickMark val="none"/>
        <c:tickLblPos val="nextTo"/>
        <c:crossAx val="206137600"/>
        <c:crosses val="autoZero"/>
        <c:auto val="1"/>
        <c:lblAlgn val="ctr"/>
        <c:lblOffset val="100"/>
        <c:noMultiLvlLbl val="0"/>
      </c:catAx>
      <c:valAx>
        <c:axId val="2061376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82574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54192279778656"/>
          <c:y val="2.8041451069654253E-2"/>
          <c:w val="0.8042518258196798"/>
          <c:h val="0.83386936349719609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'Returns by year'!$Z$2:$Z$94</c:f>
              <c:numCache>
                <c:formatCode>#,##0</c:formatCode>
                <c:ptCount val="93"/>
                <c:pt idx="0">
                  <c:v>1000</c:v>
                </c:pt>
                <c:pt idx="1">
                  <c:v>1273.22</c:v>
                </c:pt>
                <c:pt idx="2">
                  <c:v>1226.8747920000001</c:v>
                </c:pt>
                <c:pt idx="3">
                  <c:v>1054.4375399844002</c:v>
                </c:pt>
                <c:pt idx="4">
                  <c:v>743.7475188279966</c:v>
                </c:pt>
                <c:pt idx="5">
                  <c:v>747.61500592590221</c:v>
                </c:pt>
                <c:pt idx="6">
                  <c:v>993.31120147339072</c:v>
                </c:pt>
                <c:pt idx="7">
                  <c:v>1031.7920774184699</c:v>
                </c:pt>
                <c:pt idx="8">
                  <c:v>1353.401667949807</c:v>
                </c:pt>
                <c:pt idx="9">
                  <c:v>1650.5951402149049</c:v>
                </c:pt>
                <c:pt idx="10">
                  <c:v>1288.7516735769934</c:v>
                </c:pt>
                <c:pt idx="11">
                  <c:v>1544.4915556816118</c:v>
                </c:pt>
                <c:pt idx="12">
                  <c:v>1565.8364289811316</c:v>
                </c:pt>
                <c:pt idx="13">
                  <c:v>1501.1987011927904</c:v>
                </c:pt>
                <c:pt idx="14">
                  <c:v>1398.3816021480961</c:v>
                </c:pt>
                <c:pt idx="15">
                  <c:v>1577.388431039074</c:v>
                </c:pt>
                <c:pt idx="16">
                  <c:v>1844.4560662982994</c:v>
                </c:pt>
                <c:pt idx="17">
                  <c:v>2084.7518026156417</c:v>
                </c:pt>
                <c:pt idx="18">
                  <c:v>2569.8735470843021</c:v>
                </c:pt>
                <c:pt idx="19">
                  <c:v>2461.8103644294069</c:v>
                </c:pt>
                <c:pt idx="20">
                  <c:v>2543.6409409430407</c:v>
                </c:pt>
                <c:pt idx="21">
                  <c:v>2655.7646336198095</c:v>
                </c:pt>
                <c:pt idx="22">
                  <c:v>2991.2939374313364</c:v>
                </c:pt>
                <c:pt idx="23">
                  <c:v>3574.5065164123239</c:v>
                </c:pt>
                <c:pt idx="24">
                  <c:v>4085.3749877379737</c:v>
                </c:pt>
                <c:pt idx="25">
                  <c:v>4582.8510999948267</c:v>
                </c:pt>
                <c:pt idx="26">
                  <c:v>4592.0626307058164</c:v>
                </c:pt>
                <c:pt idx="27">
                  <c:v>6116.2141384633833</c:v>
                </c:pt>
                <c:pt idx="28">
                  <c:v>7339.8851011457518</c:v>
                </c:pt>
                <c:pt idx="29">
                  <c:v>7635.7558695729367</c:v>
                </c:pt>
                <c:pt idx="30">
                  <c:v>7222.1269741181695</c:v>
                </c:pt>
                <c:pt idx="31">
                  <c:v>9207.1285729545489</c:v>
                </c:pt>
                <c:pt idx="32">
                  <c:v>9909.0800553566041</c:v>
                </c:pt>
                <c:pt idx="33">
                  <c:v>10205.16336741066</c:v>
                </c:pt>
                <c:pt idx="34">
                  <c:v>11985.45411685545</c:v>
                </c:pt>
                <c:pt idx="35">
                  <c:v>11609.110857586189</c:v>
                </c:pt>
                <c:pt idx="36">
                  <c:v>13366.962423641889</c:v>
                </c:pt>
                <c:pt idx="37">
                  <c:v>14919.134100275187</c:v>
                </c:pt>
                <c:pt idx="38">
                  <c:v>16193.974109143703</c:v>
                </c:pt>
                <c:pt idx="39">
                  <c:v>15239.339335409681</c:v>
                </c:pt>
                <c:pt idx="40">
                  <c:v>17484.55119969559</c:v>
                </c:pt>
                <c:pt idx="41">
                  <c:v>18938.741322974271</c:v>
                </c:pt>
                <c:pt idx="42">
                  <c:v>17956.956972791282</c:v>
                </c:pt>
                <c:pt idx="43">
                  <c:v>18958.955171873036</c:v>
                </c:pt>
                <c:pt idx="44">
                  <c:v>21375.084418976534</c:v>
                </c:pt>
                <c:pt idx="45">
                  <c:v>24416.117679264324</c:v>
                </c:pt>
                <c:pt idx="46">
                  <c:v>22791.713370062869</c:v>
                </c:pt>
                <c:pt idx="47">
                  <c:v>19274.040328527364</c:v>
                </c:pt>
                <c:pt idx="48">
                  <c:v>24159.816811405763</c:v>
                </c:pt>
                <c:pt idx="49">
                  <c:v>29074.648345350037</c:v>
                </c:pt>
                <c:pt idx="50">
                  <c:v>28626.317267864739</c:v>
                </c:pt>
                <c:pt idx="51">
                  <c:v>30107.729186476739</c:v>
                </c:pt>
                <c:pt idx="52">
                  <c:v>33655.623993811154</c:v>
                </c:pt>
                <c:pt idx="53">
                  <c:v>40125.581150381411</c:v>
                </c:pt>
                <c:pt idx="54">
                  <c:v>40564.956263978085</c:v>
                </c:pt>
                <c:pt idx="55">
                  <c:v>49653.129065359739</c:v>
                </c:pt>
                <c:pt idx="56">
                  <c:v>58502.806258678807</c:v>
                </c:pt>
                <c:pt idx="57">
                  <c:v>63849.377722659468</c:v>
                </c:pt>
                <c:pt idx="58">
                  <c:v>80983.358234535146</c:v>
                </c:pt>
                <c:pt idx="59">
                  <c:v>95898.87315417183</c:v>
                </c:pt>
                <c:pt idx="60">
                  <c:v>99759.761787358788</c:v>
                </c:pt>
                <c:pt idx="61">
                  <c:v>114162.07859659976</c:v>
                </c:pt>
                <c:pt idx="62">
                  <c:v>142275.63207179843</c:v>
                </c:pt>
                <c:pt idx="63">
                  <c:v>143364.04065714771</c:v>
                </c:pt>
                <c:pt idx="64">
                  <c:v>177407.26575159401</c:v>
                </c:pt>
                <c:pt idx="65">
                  <c:v>191967.0800518273</c:v>
                </c:pt>
                <c:pt idx="66">
                  <c:v>213062.3424787226</c:v>
                </c:pt>
                <c:pt idx="67">
                  <c:v>213392.58910956464</c:v>
                </c:pt>
                <c:pt idx="68">
                  <c:v>275807.78749822115</c:v>
                </c:pt>
                <c:pt idx="69">
                  <c:v>317758.15197670058</c:v>
                </c:pt>
                <c:pt idx="70">
                  <c:v>393149.45111469249</c:v>
                </c:pt>
                <c:pt idx="71">
                  <c:v>473996.70424191782</c:v>
                </c:pt>
                <c:pt idx="72">
                  <c:v>532492.63751241285</c:v>
                </c:pt>
                <c:pt idx="73">
                  <c:v>525548.93351925095</c:v>
                </c:pt>
                <c:pt idx="74">
                  <c:v>501110.90811060579</c:v>
                </c:pt>
                <c:pt idx="75">
                  <c:v>455640.10430864943</c:v>
                </c:pt>
                <c:pt idx="76">
                  <c:v>546134.78542539035</c:v>
                </c:pt>
                <c:pt idx="77">
                  <c:v>595330.60689650953</c:v>
                </c:pt>
                <c:pt idx="78">
                  <c:v>622025.23130974895</c:v>
                </c:pt>
                <c:pt idx="79">
                  <c:v>693216.01903314982</c:v>
                </c:pt>
                <c:pt idx="80">
                  <c:v>730469.44789599127</c:v>
                </c:pt>
                <c:pt idx="81">
                  <c:v>578553.71681706188</c:v>
                </c:pt>
                <c:pt idx="82">
                  <c:v>689248.39945567027</c:v>
                </c:pt>
                <c:pt idx="83">
                  <c:v>767974.35164149699</c:v>
                </c:pt>
                <c:pt idx="84">
                  <c:v>809329.77047739155</c:v>
                </c:pt>
                <c:pt idx="85">
                  <c:v>905348.65444682934</c:v>
                </c:pt>
                <c:pt idx="86">
                  <c:v>1069886.7189059961</c:v>
                </c:pt>
                <c:pt idx="87">
                  <c:v>1190420.1566579456</c:v>
                </c:pt>
                <c:pt idx="88">
                  <c:v>1200193.5061441073</c:v>
                </c:pt>
                <c:pt idx="89">
                  <c:v>1311055.3803066385</c:v>
                </c:pt>
                <c:pt idx="90">
                  <c:v>1511423.974078902</c:v>
                </c:pt>
                <c:pt idx="91">
                  <c:v>1467622.9073100954</c:v>
                </c:pt>
                <c:pt idx="92">
                  <c:v>1803958.0489783501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EE-4843-BE80-DAD87CA2EFB2}"/>
            </c:ext>
          </c:extLst>
        </c:ser>
        <c:ser>
          <c:idx val="1"/>
          <c:order val="1"/>
          <c:marker>
            <c:symbol val="none"/>
          </c:marker>
          <c:val>
            <c:numRef>
              <c:f>'Returns by year'!$AE$2:$AE$94</c:f>
              <c:numCache>
                <c:formatCode>#,##0</c:formatCode>
                <c:ptCount val="93"/>
                <c:pt idx="0">
                  <c:v>1000</c:v>
                </c:pt>
                <c:pt idx="1">
                  <c:v>1438.1</c:v>
                </c:pt>
                <c:pt idx="2">
                  <c:v>1318.7376999999999</c:v>
                </c:pt>
                <c:pt idx="3">
                  <c:v>987.47078976</c:v>
                </c:pt>
                <c:pt idx="4">
                  <c:v>554.56359552921595</c:v>
                </c:pt>
                <c:pt idx="5">
                  <c:v>506.64930087549169</c:v>
                </c:pt>
                <c:pt idx="6">
                  <c:v>759.87262145306249</c:v>
                </c:pt>
                <c:pt idx="7">
                  <c:v>750.83013725777107</c:v>
                </c:pt>
                <c:pt idx="8">
                  <c:v>1101.7681434120534</c:v>
                </c:pt>
                <c:pt idx="9">
                  <c:v>1453.6728884178631</c:v>
                </c:pt>
                <c:pt idx="10">
                  <c:v>939.94488965099038</c:v>
                </c:pt>
                <c:pt idx="11">
                  <c:v>1215.1607533408003</c:v>
                </c:pt>
                <c:pt idx="12">
                  <c:v>1201.7939850540515</c:v>
                </c:pt>
                <c:pt idx="13">
                  <c:v>1073.5625668487842</c:v>
                </c:pt>
                <c:pt idx="14">
                  <c:v>936.4686270621944</c:v>
                </c:pt>
                <c:pt idx="15">
                  <c:v>1115.9896628700171</c:v>
                </c:pt>
                <c:pt idx="16">
                  <c:v>1395.6566723852434</c:v>
                </c:pt>
                <c:pt idx="17">
                  <c:v>1661.2501371401552</c:v>
                </c:pt>
                <c:pt idx="18">
                  <c:v>2256.309936263759</c:v>
                </c:pt>
                <c:pt idx="19">
                  <c:v>2066.1030086367241</c:v>
                </c:pt>
                <c:pt idx="20">
                  <c:v>2173.5403650858339</c:v>
                </c:pt>
                <c:pt idx="21">
                  <c:v>2297.432165895726</c:v>
                </c:pt>
                <c:pt idx="22">
                  <c:v>2717.8622522546439</c:v>
                </c:pt>
                <c:pt idx="23">
                  <c:v>3555.2356121742996</c:v>
                </c:pt>
                <c:pt idx="24">
                  <c:v>4397.1154051371741</c:v>
                </c:pt>
                <c:pt idx="25">
                  <c:v>5195.1918511695712</c:v>
                </c:pt>
                <c:pt idx="26">
                  <c:v>5132.3300297704191</c:v>
                </c:pt>
                <c:pt idx="27">
                  <c:v>7829.8826934177505</c:v>
                </c:pt>
                <c:pt idx="28">
                  <c:v>10382.424451471938</c:v>
                </c:pt>
                <c:pt idx="29">
                  <c:v>11154.876830661449</c:v>
                </c:pt>
                <c:pt idx="30">
                  <c:v>9988.0767141742617</c:v>
                </c:pt>
                <c:pt idx="31">
                  <c:v>14354.863853611248</c:v>
                </c:pt>
                <c:pt idx="32">
                  <c:v>15449.278673810571</c:v>
                </c:pt>
                <c:pt idx="33">
                  <c:v>15910.903120584033</c:v>
                </c:pt>
                <c:pt idx="34">
                  <c:v>18686.560169969918</c:v>
                </c:pt>
                <c:pt idx="35">
                  <c:v>18099.802180632862</c:v>
                </c:pt>
                <c:pt idx="36">
                  <c:v>20840.474226824288</c:v>
                </c:pt>
                <c:pt idx="37">
                  <c:v>23260.470094043125</c:v>
                </c:pt>
                <c:pt idx="38">
                  <c:v>25248.077263579111</c:v>
                </c:pt>
                <c:pt idx="39">
                  <c:v>23759.703108891121</c:v>
                </c:pt>
                <c:pt idx="40">
                  <c:v>27260.220167924053</c:v>
                </c:pt>
                <c:pt idx="41">
                  <c:v>29527.452679290294</c:v>
                </c:pt>
                <c:pt idx="42">
                  <c:v>27996.749532395883</c:v>
                </c:pt>
                <c:pt idx="43">
                  <c:v>29558.968156303574</c:v>
                </c:pt>
                <c:pt idx="44">
                  <c:v>33325.963058142901</c:v>
                </c:pt>
                <c:pt idx="45">
                  <c:v>38067.247822424892</c:v>
                </c:pt>
                <c:pt idx="46">
                  <c:v>35534.633824798962</c:v>
                </c:pt>
                <c:pt idx="47">
                  <c:v>30050.218440279488</c:v>
                </c:pt>
                <c:pt idx="48">
                  <c:v>37667.648312705925</c:v>
                </c:pt>
                <c:pt idx="49">
                  <c:v>45330.378008959691</c:v>
                </c:pt>
                <c:pt idx="50">
                  <c:v>44631.383580061534</c:v>
                </c:pt>
                <c:pt idx="51">
                  <c:v>46941.057680329715</c:v>
                </c:pt>
                <c:pt idx="52">
                  <c:v>52472.591917379767</c:v>
                </c:pt>
                <c:pt idx="53">
                  <c:v>62559.922987576851</c:v>
                </c:pt>
                <c:pt idx="54">
                  <c:v>63244.954144290816</c:v>
                </c:pt>
                <c:pt idx="55">
                  <c:v>77414.353670777738</c:v>
                </c:pt>
                <c:pt idx="56">
                  <c:v>91211.913925520465</c:v>
                </c:pt>
                <c:pt idx="57">
                  <c:v>99547.770739173793</c:v>
                </c:pt>
                <c:pt idx="58">
                  <c:v>126261.41501703109</c:v>
                </c:pt>
                <c:pt idx="59">
                  <c:v>149516.24243486789</c:v>
                </c:pt>
                <c:pt idx="60">
                  <c:v>155535.76635529567</c:v>
                </c:pt>
                <c:pt idx="61">
                  <c:v>177990.46494400967</c:v>
                </c:pt>
                <c:pt idx="62">
                  <c:v>221822.39684112152</c:v>
                </c:pt>
                <c:pt idx="63">
                  <c:v>223519.33817695614</c:v>
                </c:pt>
                <c:pt idx="64">
                  <c:v>262103.24633306236</c:v>
                </c:pt>
                <c:pt idx="65">
                  <c:v>285493.34003582486</c:v>
                </c:pt>
                <c:pt idx="66">
                  <c:v>319775.38030732668</c:v>
                </c:pt>
                <c:pt idx="67">
                  <c:v>316513.67142819194</c:v>
                </c:pt>
                <c:pt idx="68">
                  <c:v>383924.75316896831</c:v>
                </c:pt>
                <c:pt idx="69">
                  <c:v>413640.52906424651</c:v>
                </c:pt>
                <c:pt idx="70">
                  <c:v>473006.2177955471</c:v>
                </c:pt>
                <c:pt idx="71">
                  <c:v>533494.25292724161</c:v>
                </c:pt>
                <c:pt idx="72">
                  <c:v>553724.35499824269</c:v>
                </c:pt>
                <c:pt idx="73">
                  <c:v>589284.53307622997</c:v>
                </c:pt>
                <c:pt idx="74">
                  <c:v>604311.28866967384</c:v>
                </c:pt>
                <c:pt idx="75">
                  <c:v>627408.06612262886</c:v>
                </c:pt>
                <c:pt idx="76">
                  <c:v>698694.17059548211</c:v>
                </c:pt>
                <c:pt idx="77">
                  <c:v>749531.15844800929</c:v>
                </c:pt>
                <c:pt idx="78">
                  <c:v>780546.75778458768</c:v>
                </c:pt>
                <c:pt idx="79">
                  <c:v>837370.56175130582</c:v>
                </c:pt>
                <c:pt idx="80">
                  <c:v>881483.24294436467</c:v>
                </c:pt>
                <c:pt idx="81">
                  <c:v>837021.22817025089</c:v>
                </c:pt>
                <c:pt idx="82">
                  <c:v>940192.46475451591</c:v>
                </c:pt>
                <c:pt idx="83">
                  <c:v>1015633.5081264183</c:v>
                </c:pt>
                <c:pt idx="84">
                  <c:v>1103688.9332809788</c:v>
                </c:pt>
                <c:pt idx="85">
                  <c:v>1190196.0718715421</c:v>
                </c:pt>
                <c:pt idx="86">
                  <c:v>1240160.5029687097</c:v>
                </c:pt>
                <c:pt idx="87">
                  <c:v>1351923.7674962501</c:v>
                </c:pt>
                <c:pt idx="88">
                  <c:v>1355465.8077670904</c:v>
                </c:pt>
                <c:pt idx="89">
                  <c:v>1446336.2355197964</c:v>
                </c:pt>
                <c:pt idx="90">
                  <c:v>1575870.1087729495</c:v>
                </c:pt>
                <c:pt idx="91">
                  <c:v>1551191.9828695653</c:v>
                </c:pt>
                <c:pt idx="92">
                  <c:v>1777883.1792461239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EE-4843-BE80-DAD87CA2E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824000"/>
        <c:axId val="206140480"/>
      </c:lineChart>
      <c:catAx>
        <c:axId val="205824000"/>
        <c:scaling>
          <c:orientation val="minMax"/>
        </c:scaling>
        <c:delete val="0"/>
        <c:axPos val="b"/>
        <c:majorTickMark val="out"/>
        <c:minorTickMark val="none"/>
        <c:tickLblPos val="nextTo"/>
        <c:crossAx val="206140480"/>
        <c:crosses val="autoZero"/>
        <c:auto val="1"/>
        <c:lblAlgn val="ctr"/>
        <c:lblOffset val="100"/>
        <c:noMultiLvlLbl val="0"/>
      </c:catAx>
      <c:valAx>
        <c:axId val="20614048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05824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60325</xdr:colOff>
      <xdr:row>99</xdr:row>
      <xdr:rowOff>80963</xdr:rowOff>
    </xdr:from>
    <xdr:to>
      <xdr:col>14</xdr:col>
      <xdr:colOff>279400</xdr:colOff>
      <xdr:row>113</xdr:row>
      <xdr:rowOff>44450</xdr:rowOff>
    </xdr:to>
    <xdr:graphicFrame macro="">
      <xdr:nvGraphicFramePr>
        <xdr:cNvPr id="1052" name="Chart 6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6350</xdr:colOff>
      <xdr:row>112</xdr:row>
      <xdr:rowOff>25401</xdr:rowOff>
    </xdr:from>
    <xdr:to>
      <xdr:col>13</xdr:col>
      <xdr:colOff>279400</xdr:colOff>
      <xdr:row>125</xdr:row>
      <xdr:rowOff>196850</xdr:rowOff>
    </xdr:to>
    <xdr:graphicFrame macro="">
      <xdr:nvGraphicFramePr>
        <xdr:cNvPr id="1053" name="Chart 7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15875</xdr:colOff>
      <xdr:row>126</xdr:row>
      <xdr:rowOff>160338</xdr:rowOff>
    </xdr:from>
    <xdr:to>
      <xdr:col>13</xdr:col>
      <xdr:colOff>279400</xdr:colOff>
      <xdr:row>140</xdr:row>
      <xdr:rowOff>133350</xdr:rowOff>
    </xdr:to>
    <xdr:graphicFrame macro="">
      <xdr:nvGraphicFramePr>
        <xdr:cNvPr id="1054" name="Chart 8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225</xdr:col>
      <xdr:colOff>361950</xdr:colOff>
      <xdr:row>38</xdr:row>
      <xdr:rowOff>68580</xdr:rowOff>
    </xdr:from>
    <xdr:to>
      <xdr:col>231</xdr:col>
      <xdr:colOff>636270</xdr:colOff>
      <xdr:row>52</xdr:row>
      <xdr:rowOff>38100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248</xdr:col>
      <xdr:colOff>257176</xdr:colOff>
      <xdr:row>34</xdr:row>
      <xdr:rowOff>180975</xdr:rowOff>
    </xdr:from>
    <xdr:to>
      <xdr:col>254</xdr:col>
      <xdr:colOff>481648</xdr:colOff>
      <xdr:row>48</xdr:row>
      <xdr:rowOff>150495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198</xdr:col>
      <xdr:colOff>539750</xdr:colOff>
      <xdr:row>18</xdr:row>
      <xdr:rowOff>116680</xdr:rowOff>
    </xdr:from>
    <xdr:to>
      <xdr:col>205</xdr:col>
      <xdr:colOff>111125</xdr:colOff>
      <xdr:row>32</xdr:row>
      <xdr:rowOff>81755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309</xdr:col>
      <xdr:colOff>111125</xdr:colOff>
      <xdr:row>33</xdr:row>
      <xdr:rowOff>45243</xdr:rowOff>
    </xdr:from>
    <xdr:to>
      <xdr:col>315</xdr:col>
      <xdr:colOff>301625</xdr:colOff>
      <xdr:row>47</xdr:row>
      <xdr:rowOff>10318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248</xdr:col>
      <xdr:colOff>277813</xdr:colOff>
      <xdr:row>52</xdr:row>
      <xdr:rowOff>152400</xdr:rowOff>
    </xdr:from>
    <xdr:to>
      <xdr:col>254</xdr:col>
      <xdr:colOff>508001</xdr:colOff>
      <xdr:row>66</xdr:row>
      <xdr:rowOff>117475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377</xdr:col>
      <xdr:colOff>198437</xdr:colOff>
      <xdr:row>8</xdr:row>
      <xdr:rowOff>45243</xdr:rowOff>
    </xdr:from>
    <xdr:to>
      <xdr:col>383</xdr:col>
      <xdr:colOff>484187</xdr:colOff>
      <xdr:row>22</xdr:row>
      <xdr:rowOff>10318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14</xdr:col>
      <xdr:colOff>202405</xdr:colOff>
      <xdr:row>97</xdr:row>
      <xdr:rowOff>180181</xdr:rowOff>
    </xdr:from>
    <xdr:to>
      <xdr:col>20</xdr:col>
      <xdr:colOff>138905</xdr:colOff>
      <xdr:row>111</xdr:row>
      <xdr:rowOff>145256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oneCellAnchor>
    <xdr:from>
      <xdr:col>6</xdr:col>
      <xdr:colOff>31751</xdr:colOff>
      <xdr:row>108</xdr:row>
      <xdr:rowOff>95250</xdr:rowOff>
    </xdr:from>
    <xdr:ext cx="4323812" cy="4367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103814" y="21526500"/>
          <a:ext cx="4323812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The annual return on stock market investments is very varioable</a:t>
          </a:r>
        </a:p>
        <a:p>
          <a:r>
            <a:rPr lang="en-US" sz="1100"/>
            <a:t>It's</a:t>
          </a:r>
          <a:r>
            <a:rPr lang="en-US" sz="1100" baseline="0"/>
            <a:t> not a place to put money you will need in a year, or even a few years</a:t>
          </a:r>
          <a:endParaRPr lang="en-US" sz="1100"/>
        </a:p>
      </xdr:txBody>
    </xdr:sp>
    <xdr:clientData/>
  </xdr:oneCellAnchor>
  <xdr:twoCellAnchor>
    <xdr:from>
      <xdr:col>20</xdr:col>
      <xdr:colOff>428624</xdr:colOff>
      <xdr:row>98</xdr:row>
      <xdr:rowOff>13493</xdr:rowOff>
    </xdr:from>
    <xdr:to>
      <xdr:col>26</xdr:col>
      <xdr:colOff>150812</xdr:colOff>
      <xdr:row>111</xdr:row>
      <xdr:rowOff>177005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412750</xdr:colOff>
      <xdr:row>100</xdr:row>
      <xdr:rowOff>103188</xdr:rowOff>
    </xdr:from>
    <xdr:to>
      <xdr:col>18</xdr:col>
      <xdr:colOff>769937</xdr:colOff>
      <xdr:row>106</xdr:row>
      <xdr:rowOff>103188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 bwMode="auto">
        <a:xfrm>
          <a:off x="14295438" y="19946938"/>
          <a:ext cx="357187" cy="1190625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</xdr:cxnSp>
    <xdr:clientData/>
  </xdr:twoCellAnchor>
  <xdr:oneCellAnchor>
    <xdr:from>
      <xdr:col>21</xdr:col>
      <xdr:colOff>285750</xdr:colOff>
      <xdr:row>98</xdr:row>
      <xdr:rowOff>174625</xdr:rowOff>
    </xdr:from>
    <xdr:ext cx="2762250" cy="843693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6668750" y="19777075"/>
          <a:ext cx="2762250" cy="84369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/>
            <a:t>Adjusting risk with age to</a:t>
          </a:r>
          <a:r>
            <a:rPr lang="en-US" sz="1600" baseline="0"/>
            <a:t> </a:t>
          </a:r>
          <a:r>
            <a:rPr lang="en-US" sz="1600"/>
            <a:t>meet </a:t>
          </a:r>
        </a:p>
        <a:p>
          <a:r>
            <a:rPr lang="en-US" sz="1600"/>
            <a:t>the same objective as </a:t>
          </a:r>
          <a:r>
            <a:rPr lang="en-US" sz="1600" b="1">
              <a:solidFill>
                <a:srgbClr val="0070C0"/>
              </a:solidFill>
            </a:rPr>
            <a:t>60/40 </a:t>
          </a:r>
        </a:p>
        <a:p>
          <a:r>
            <a:rPr lang="en-US" sz="1600" b="1">
              <a:solidFill>
                <a:sysClr val="windowText" lastClr="000000"/>
              </a:solidFill>
            </a:rPr>
            <a:t>with less</a:t>
          </a:r>
          <a:r>
            <a:rPr lang="en-US" sz="1600" b="1" baseline="0">
              <a:solidFill>
                <a:sysClr val="windowText" lastClr="000000"/>
              </a:solidFill>
            </a:rPr>
            <a:t> risk in retirement</a:t>
          </a:r>
        </a:p>
      </xdr:txBody>
    </xdr:sp>
    <xdr:clientData/>
  </xdr:oneCellAnchor>
  <xdr:twoCellAnchor>
    <xdr:from>
      <xdr:col>22</xdr:col>
      <xdr:colOff>123825</xdr:colOff>
      <xdr:row>104</xdr:row>
      <xdr:rowOff>114300</xdr:rowOff>
    </xdr:from>
    <xdr:to>
      <xdr:col>22</xdr:col>
      <xdr:colOff>409575</xdr:colOff>
      <xdr:row>109</xdr:row>
      <xdr:rowOff>123825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 bwMode="auto">
        <a:xfrm>
          <a:off x="17354550" y="20916900"/>
          <a:ext cx="285750" cy="10096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</xdr:cxnSp>
    <xdr:clientData/>
  </xdr:twoCellAnchor>
  <xdr:oneCellAnchor>
    <xdr:from>
      <xdr:col>21</xdr:col>
      <xdr:colOff>276225</xdr:colOff>
      <xdr:row>102</xdr:row>
      <xdr:rowOff>161925</xdr:rowOff>
    </xdr:from>
    <xdr:ext cx="2982996" cy="31149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6659225" y="20564475"/>
          <a:ext cx="298299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/>
            <a:t>(100% stocks, then 60/40, then 20/80)</a:t>
          </a:r>
        </a:p>
      </xdr:txBody>
    </xdr:sp>
    <xdr:clientData/>
  </xdr:oneCellAnchor>
  <xdr:oneCellAnchor>
    <xdr:from>
      <xdr:col>26</xdr:col>
      <xdr:colOff>161925</xdr:colOff>
      <xdr:row>101</xdr:row>
      <xdr:rowOff>76200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048827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0.48003</cdr:x>
      <cdr:y>0.24103</cdr:y>
    </cdr:from>
    <cdr:to>
      <cdr:x>0.67622</cdr:x>
      <cdr:y>0.66348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194720" y="661193"/>
          <a:ext cx="896937" cy="1158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rgbClr val="0070C0"/>
              </a:solidFill>
            </a:rPr>
            <a:t>100% stocks</a:t>
          </a:r>
        </a:p>
        <a:p xmlns:a="http://schemas.openxmlformats.org/drawingml/2006/main">
          <a:r>
            <a:rPr lang="en-US" sz="1100" b="1">
              <a:solidFill>
                <a:srgbClr val="FF0000"/>
              </a:solidFill>
            </a:rPr>
            <a:t>80/20</a:t>
          </a:r>
        </a:p>
        <a:p xmlns:a="http://schemas.openxmlformats.org/drawingml/2006/main">
          <a:r>
            <a:rPr lang="en-US" sz="1100" b="1">
              <a:solidFill>
                <a:srgbClr val="00B050"/>
              </a:solidFill>
            </a:rPr>
            <a:t>60/40</a:t>
          </a:r>
        </a:p>
        <a:p xmlns:a="http://schemas.openxmlformats.org/drawingml/2006/main">
          <a:r>
            <a:rPr lang="en-US" sz="1100" b="1">
              <a:solidFill>
                <a:srgbClr val="002060"/>
              </a:solidFill>
            </a:rPr>
            <a:t>40/60</a:t>
          </a:r>
        </a:p>
        <a:p xmlns:a="http://schemas.openxmlformats.org/drawingml/2006/main">
          <a:r>
            <a:rPr lang="en-US" sz="1100" b="1">
              <a:solidFill>
                <a:srgbClr val="00B0F0"/>
              </a:solidFill>
            </a:rPr>
            <a:t>20/80</a:t>
          </a:r>
        </a:p>
        <a:p xmlns:a="http://schemas.openxmlformats.org/drawingml/2006/main">
          <a:r>
            <a:rPr lang="en-US" sz="1100" b="1">
              <a:solidFill>
                <a:srgbClr val="C00000"/>
              </a:solidFill>
            </a:rPr>
            <a:t>100% bonds</a:t>
          </a:r>
        </a:p>
      </cdr:txBody>
    </cdr:sp>
  </cdr:relSizeAnchor>
  <cdr:relSizeAnchor xmlns:cdr="http://schemas.openxmlformats.org/drawingml/2006/chartDrawing">
    <cdr:from>
      <cdr:x>0.17274</cdr:x>
      <cdr:y>0.06163</cdr:y>
    </cdr:from>
    <cdr:to>
      <cdr:x>0.64323</cdr:x>
      <cdr:y>0.18316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89782" y="169068"/>
          <a:ext cx="2151062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2000" b="0"/>
            <a:t>How much risk can you tolerate?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0.5231</cdr:x>
      <cdr:y>0.50172</cdr:y>
    </cdr:from>
    <cdr:to>
      <cdr:x>0.60646</cdr:x>
      <cdr:y>0.76709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C2B9668F-7586-4F79-8C8B-ED633CF4FD71}"/>
            </a:ext>
          </a:extLst>
        </cdr:cNvPr>
        <cdr:cNvCxnSpPr/>
      </cdr:nvCxnSpPr>
      <cdr:spPr bwMode="auto">
        <a:xfrm xmlns:a="http://schemas.openxmlformats.org/drawingml/2006/main">
          <a:off x="2390776" y="1386682"/>
          <a:ext cx="381000" cy="733425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cdr:spPr>
    </cdr:cxnSp>
  </cdr:relSizeAnchor>
  <cdr:relSizeAnchor xmlns:cdr="http://schemas.openxmlformats.org/drawingml/2006/chartDrawing">
    <cdr:from>
      <cdr:x>0.67107</cdr:x>
      <cdr:y>0.48794</cdr:y>
    </cdr:from>
    <cdr:to>
      <cdr:x>0.80028</cdr:x>
      <cdr:y>0.59822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F228A45C-6B92-42A1-B8E4-F4B4BE4E537A}"/>
            </a:ext>
          </a:extLst>
        </cdr:cNvPr>
        <cdr:cNvCxnSpPr/>
      </cdr:nvCxnSpPr>
      <cdr:spPr bwMode="auto">
        <a:xfrm xmlns:a="http://schemas.openxmlformats.org/drawingml/2006/main">
          <a:off x="3067051" y="1348582"/>
          <a:ext cx="590550" cy="304800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cdr:spPr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B142"/>
  <sheetViews>
    <sheetView tabSelected="1" topLeftCell="AN1" zoomScale="71" zoomScaleNormal="71" workbookViewId="0">
      <selection activeCell="BA10" sqref="BA10"/>
    </sheetView>
  </sheetViews>
  <sheetFormatPr defaultColWidth="10.7109375" defaultRowHeight="15.75"/>
  <cols>
    <col min="1" max="1" width="15.5703125" style="5" bestFit="1" customWidth="1"/>
    <col min="2" max="2" width="10.140625" style="5" customWidth="1"/>
    <col min="3" max="3" width="15.140625" style="5" customWidth="1"/>
    <col min="4" max="4" width="12.140625" style="5" customWidth="1"/>
    <col min="5" max="5" width="12.42578125" style="40" customWidth="1"/>
    <col min="6" max="13" width="10.7109375" style="5"/>
    <col min="14" max="14" width="11.42578125" style="5" customWidth="1"/>
    <col min="15" max="16" width="10.7109375" style="5"/>
    <col min="17" max="17" width="11.5703125" style="5" customWidth="1"/>
    <col min="18" max="18" width="12.7109375" style="5" customWidth="1"/>
    <col min="19" max="19" width="11.7109375" style="39" customWidth="1"/>
    <col min="20" max="20" width="12.140625" style="39" customWidth="1"/>
    <col min="21" max="21" width="13.5703125" style="39" customWidth="1"/>
    <col min="22" max="22" width="12.7109375" style="5" customWidth="1"/>
    <col min="23" max="23" width="11.5703125" style="5" customWidth="1"/>
    <col min="24" max="24" width="11.85546875" style="5" customWidth="1"/>
    <col min="25" max="25" width="12.28515625" style="5" customWidth="1"/>
    <col min="26" max="26" width="10.7109375" style="5"/>
    <col min="27" max="27" width="12.28515625" style="5" customWidth="1"/>
    <col min="28" max="28" width="12.140625" style="5" customWidth="1"/>
    <col min="29" max="33" width="12.85546875" style="5" customWidth="1"/>
    <col min="34" max="34" width="12" style="5" customWidth="1"/>
    <col min="35" max="35" width="12.140625" style="5" customWidth="1"/>
    <col min="36" max="36" width="12.42578125" style="5" customWidth="1"/>
    <col min="37" max="37" width="13.140625" style="5" customWidth="1"/>
    <col min="38" max="38" width="10.7109375" style="5"/>
    <col min="39" max="39" width="13" style="40" customWidth="1"/>
    <col min="40" max="40" width="12.7109375" style="40" customWidth="1"/>
    <col min="41" max="41" width="16.85546875" style="40" customWidth="1"/>
    <col min="42" max="42" width="13.5703125" style="43" customWidth="1"/>
    <col min="43" max="43" width="10.7109375" style="5"/>
    <col min="44" max="44" width="13.5703125" style="40" customWidth="1"/>
    <col min="45" max="45" width="13.140625" style="40" customWidth="1"/>
    <col min="46" max="46" width="14.140625" style="40" customWidth="1"/>
    <col min="47" max="47" width="15" style="44" customWidth="1"/>
    <col min="48" max="48" width="15.140625" style="39" bestFit="1" customWidth="1"/>
    <col min="49" max="49" width="10.7109375" style="40"/>
    <col min="50" max="50" width="13.28515625" style="39" customWidth="1"/>
    <col min="51" max="51" width="14.42578125" style="40" customWidth="1"/>
    <col min="52" max="52" width="13.140625" style="40" customWidth="1"/>
    <col min="53" max="56" width="14.28515625" style="40" customWidth="1"/>
    <col min="57" max="57" width="12.28515625" style="5" customWidth="1"/>
    <col min="58" max="58" width="13.5703125" style="5" customWidth="1"/>
    <col min="59" max="59" width="14.85546875" style="40" customWidth="1"/>
    <col min="60" max="60" width="12.7109375" style="40" customWidth="1"/>
    <col min="61" max="61" width="12.5703125" style="40" customWidth="1"/>
    <col min="62" max="63" width="10.7109375" style="40"/>
    <col min="64" max="69" width="10.7109375" style="5"/>
    <col min="70" max="70" width="12.28515625" style="5" customWidth="1"/>
    <col min="71" max="71" width="10.7109375" style="5"/>
    <col min="72" max="72" width="12" style="5" customWidth="1"/>
    <col min="73" max="74" width="10.7109375" style="5"/>
    <col min="75" max="75" width="13.5703125" style="5" customWidth="1"/>
    <col min="76" max="76" width="10.7109375" style="5"/>
    <col min="77" max="77" width="13.85546875" style="5" customWidth="1"/>
    <col min="78" max="79" width="10.7109375" style="5"/>
    <col min="80" max="80" width="12.28515625" style="5" customWidth="1"/>
    <col min="81" max="81" width="10.7109375" style="5"/>
    <col min="82" max="82" width="12.42578125" style="5" customWidth="1"/>
    <col min="83" max="86" width="10.7109375" style="5"/>
    <col min="87" max="87" width="12.140625" style="5" customWidth="1"/>
    <col min="88" max="89" width="10.7109375" style="5"/>
    <col min="90" max="90" width="12.5703125" style="5" customWidth="1"/>
    <col min="91" max="91" width="10.7109375" style="5"/>
    <col min="92" max="93" width="12.140625" style="5" customWidth="1"/>
    <col min="94" max="94" width="11.28515625" style="5" customWidth="1"/>
    <col min="95" max="95" width="10.7109375" style="5"/>
    <col min="96" max="96" width="12.85546875" style="40" customWidth="1"/>
    <col min="97" max="97" width="12.7109375" style="40" customWidth="1"/>
    <col min="98" max="98" width="12.42578125" style="40" bestFit="1" customWidth="1"/>
    <col min="99" max="99" width="11.28515625" style="5" bestFit="1" customWidth="1"/>
    <col min="100" max="100" width="12.7109375" style="5" customWidth="1"/>
    <col min="101" max="102" width="11.28515625" style="5" customWidth="1"/>
    <col min="103" max="103" width="10.7109375" style="5"/>
    <col min="104" max="104" width="13.28515625" style="5" customWidth="1"/>
    <col min="105" max="105" width="10.7109375" style="5"/>
    <col min="106" max="106" width="12.28515625" style="5" customWidth="1"/>
    <col min="107" max="149" width="10.7109375" style="5"/>
    <col min="150" max="181" width="10.7109375" style="40"/>
    <col min="182" max="182" width="10.7109375" style="5"/>
    <col min="183" max="214" width="10.7109375" style="40"/>
    <col min="215" max="247" width="10.7109375" style="5"/>
    <col min="248" max="248" width="10.7109375" style="40"/>
    <col min="249" max="256" width="10.7109375" style="5"/>
    <col min="257" max="257" width="14.28515625" style="44" bestFit="1" customWidth="1"/>
    <col min="258" max="259" width="10.7109375" style="5"/>
    <col min="260" max="260" width="10.7109375" style="49"/>
    <col min="261" max="261" width="10.7109375" style="50"/>
    <col min="262" max="262" width="12" style="49" customWidth="1"/>
    <col min="263" max="263" width="10.7109375" style="49"/>
    <col min="264" max="264" width="11.5703125" style="49" customWidth="1"/>
    <col min="265" max="309" width="10.7109375" style="49"/>
    <col min="310" max="310" width="11.85546875" style="49" customWidth="1"/>
    <col min="311" max="311" width="12.85546875" style="49" customWidth="1"/>
    <col min="312" max="312" width="10.7109375" style="49"/>
    <col min="313" max="313" width="12.42578125" style="49" customWidth="1"/>
    <col min="314" max="314" width="12" style="49" customWidth="1"/>
    <col min="315" max="315" width="12.140625" style="49" customWidth="1"/>
    <col min="316" max="316" width="13" style="49" customWidth="1"/>
    <col min="317" max="322" width="10.7109375" style="5"/>
    <col min="323" max="369" width="11" style="5" bestFit="1" customWidth="1"/>
    <col min="370" max="371" width="12.140625" style="5" bestFit="1" customWidth="1"/>
    <col min="372" max="372" width="11" style="5" bestFit="1" customWidth="1"/>
    <col min="373" max="378" width="12.140625" style="5" bestFit="1" customWidth="1"/>
    <col min="379" max="381" width="11" style="5" bestFit="1" customWidth="1"/>
    <col min="382" max="382" width="11" style="5" customWidth="1"/>
    <col min="383" max="383" width="12.5703125" style="49" customWidth="1"/>
    <col min="384" max="384" width="10.7109375" style="5"/>
    <col min="385" max="385" width="13.42578125" style="49" customWidth="1"/>
    <col min="386" max="386" width="10.7109375" style="5"/>
    <col min="387" max="392" width="10.7109375" style="40"/>
    <col min="393" max="16384" width="10.7109375" style="5"/>
  </cols>
  <sheetData>
    <row r="1" spans="1:392">
      <c r="A1" s="34" t="s">
        <v>4</v>
      </c>
      <c r="B1" s="34" t="s">
        <v>5</v>
      </c>
      <c r="C1" s="34" t="s">
        <v>78</v>
      </c>
      <c r="D1" s="42" t="s">
        <v>88</v>
      </c>
      <c r="E1" s="40" t="s">
        <v>79</v>
      </c>
      <c r="F1" s="5" t="s">
        <v>80</v>
      </c>
      <c r="G1" s="5" t="s">
        <v>106</v>
      </c>
      <c r="H1" s="41">
        <v>0.6</v>
      </c>
      <c r="I1" s="5" t="s">
        <v>83</v>
      </c>
      <c r="J1" s="5" t="s">
        <v>103</v>
      </c>
      <c r="K1" s="5" t="s">
        <v>104</v>
      </c>
      <c r="L1" s="5" t="s">
        <v>81</v>
      </c>
      <c r="M1" s="5" t="s">
        <v>82</v>
      </c>
      <c r="N1" s="5" t="s">
        <v>84</v>
      </c>
      <c r="P1" s="5" t="s">
        <v>94</v>
      </c>
      <c r="Q1" s="5" t="s">
        <v>95</v>
      </c>
      <c r="R1" s="5" t="s">
        <v>96</v>
      </c>
      <c r="S1" s="5"/>
      <c r="T1" s="5" t="s">
        <v>85</v>
      </c>
      <c r="U1" s="5" t="s">
        <v>86</v>
      </c>
      <c r="V1" s="5" t="s">
        <v>87</v>
      </c>
      <c r="X1" s="40" t="s">
        <v>97</v>
      </c>
      <c r="Y1" s="40" t="s">
        <v>98</v>
      </c>
      <c r="Z1" s="40" t="s">
        <v>99</v>
      </c>
      <c r="AA1" s="40" t="s">
        <v>100</v>
      </c>
      <c r="AB1" s="40" t="s">
        <v>101</v>
      </c>
      <c r="AC1" s="40" t="s">
        <v>102</v>
      </c>
      <c r="AD1" s="40"/>
      <c r="AE1" s="40" t="s">
        <v>105</v>
      </c>
      <c r="AF1" s="44"/>
      <c r="AG1" s="39" t="s">
        <v>107</v>
      </c>
      <c r="AH1" s="39" t="s">
        <v>108</v>
      </c>
      <c r="AI1" s="39" t="s">
        <v>109</v>
      </c>
      <c r="AJ1" s="39" t="s">
        <v>110</v>
      </c>
      <c r="AK1" s="39" t="s">
        <v>111</v>
      </c>
      <c r="AL1" s="39" t="s">
        <v>112</v>
      </c>
      <c r="AM1" s="39" t="s">
        <v>119</v>
      </c>
      <c r="AN1" s="39" t="s">
        <v>120</v>
      </c>
      <c r="AO1" s="40" t="s">
        <v>121</v>
      </c>
      <c r="AP1" s="40"/>
      <c r="AQ1" s="5" t="s">
        <v>113</v>
      </c>
      <c r="AR1" s="40" t="s">
        <v>114</v>
      </c>
      <c r="AS1" s="40" t="s">
        <v>115</v>
      </c>
      <c r="AT1" s="40" t="s">
        <v>116</v>
      </c>
      <c r="AU1" s="40" t="s">
        <v>117</v>
      </c>
      <c r="AV1" s="40" t="s">
        <v>118</v>
      </c>
      <c r="AW1" s="40" t="s">
        <v>119</v>
      </c>
      <c r="AX1" s="39" t="s">
        <v>127</v>
      </c>
      <c r="AY1" s="5"/>
      <c r="BD1" s="5"/>
      <c r="BE1" s="40"/>
      <c r="BI1" s="5"/>
      <c r="BK1" s="5"/>
      <c r="BL1" s="40"/>
      <c r="BM1" s="40"/>
      <c r="BO1" s="40"/>
      <c r="BQ1" s="40"/>
      <c r="BR1" s="40"/>
      <c r="BT1" s="40"/>
      <c r="BV1" s="40"/>
      <c r="BW1" s="40"/>
      <c r="BY1" s="40"/>
      <c r="BZ1" s="40"/>
      <c r="CC1" s="47"/>
      <c r="CD1" s="47"/>
      <c r="CE1" s="47"/>
      <c r="CF1" s="47"/>
      <c r="CG1" s="47"/>
      <c r="CH1" s="47"/>
      <c r="CI1" s="47"/>
      <c r="CJ1" s="40"/>
      <c r="CK1" s="40"/>
      <c r="CM1" s="40"/>
      <c r="CR1" s="5"/>
      <c r="CS1" s="5"/>
      <c r="CT1" s="5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FK1" s="5"/>
      <c r="FZ1" s="40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Y1" s="40"/>
      <c r="HZ1" s="39"/>
      <c r="IA1" s="39"/>
      <c r="IF1" s="40"/>
      <c r="IH1" s="44"/>
      <c r="IK1" s="49"/>
      <c r="IL1" s="50"/>
      <c r="IM1" s="51"/>
      <c r="IN1" s="49"/>
      <c r="IO1" s="49"/>
      <c r="IP1" s="49"/>
      <c r="IQ1" s="49"/>
      <c r="IR1" s="49"/>
      <c r="IS1" s="49"/>
      <c r="IT1" s="49"/>
      <c r="IU1" s="49"/>
      <c r="IV1" s="49"/>
      <c r="IW1" s="49"/>
      <c r="IX1" s="49"/>
      <c r="IY1" s="49"/>
      <c r="JA1" s="49"/>
      <c r="KP1" s="5"/>
      <c r="KQ1" s="5"/>
      <c r="KR1" s="5"/>
      <c r="KS1" s="5"/>
      <c r="KT1" s="5"/>
      <c r="KU1" s="5"/>
      <c r="LE1" s="49"/>
      <c r="LF1" s="49"/>
      <c r="LG1" s="49"/>
      <c r="LH1" s="49"/>
      <c r="LI1" s="49"/>
      <c r="LJ1" s="49"/>
      <c r="LK1" s="49"/>
      <c r="LL1" s="49"/>
      <c r="LM1" s="49"/>
      <c r="LN1" s="49"/>
      <c r="LO1" s="49"/>
      <c r="LP1" s="49"/>
      <c r="LQ1" s="49"/>
      <c r="LR1" s="49"/>
      <c r="LS1" s="49"/>
      <c r="LT1" s="49"/>
      <c r="LU1" s="49"/>
      <c r="LV1" s="49"/>
      <c r="LW1" s="49"/>
      <c r="LX1" s="49"/>
      <c r="LY1" s="49"/>
      <c r="LZ1" s="49"/>
      <c r="MA1" s="49"/>
      <c r="MB1" s="49"/>
      <c r="MC1" s="49"/>
      <c r="MD1" s="49"/>
      <c r="ME1" s="49"/>
      <c r="MF1" s="49"/>
      <c r="MG1" s="49"/>
      <c r="MH1" s="49"/>
      <c r="MI1" s="49"/>
      <c r="MJ1" s="49"/>
      <c r="MK1" s="49"/>
      <c r="ML1" s="49"/>
      <c r="MM1" s="49"/>
      <c r="MN1" s="49"/>
      <c r="MO1" s="49"/>
      <c r="MP1" s="49"/>
      <c r="MQ1" s="49"/>
      <c r="MR1" s="49"/>
      <c r="MS1" s="49"/>
      <c r="MT1" s="49"/>
      <c r="MU1" s="49"/>
      <c r="MV1" s="49"/>
      <c r="MW1" s="49"/>
      <c r="MX1" s="49"/>
      <c r="MY1" s="49"/>
      <c r="MZ1" s="49"/>
      <c r="NA1" s="49"/>
      <c r="NB1" s="49"/>
      <c r="NC1" s="49"/>
      <c r="ND1" s="49"/>
      <c r="NF1" s="49"/>
      <c r="NH1" s="40"/>
      <c r="NI1" s="40"/>
      <c r="NJ1" s="40"/>
      <c r="NK1" s="40"/>
      <c r="NL1" s="40"/>
      <c r="NM1" s="40"/>
      <c r="NS1" s="5"/>
      <c r="NU1" s="5"/>
      <c r="NW1" s="5"/>
      <c r="NX1" s="5"/>
      <c r="NY1" s="5"/>
      <c r="NZ1" s="5"/>
      <c r="OA1" s="5"/>
      <c r="OB1" s="5"/>
    </row>
    <row r="2" spans="1:392">
      <c r="A2" s="34"/>
      <c r="B2" s="34"/>
      <c r="C2" s="34"/>
      <c r="D2" s="42"/>
      <c r="E2" s="40">
        <f>1000*(1+B2)</f>
        <v>1000</v>
      </c>
      <c r="F2" s="5">
        <v>1000</v>
      </c>
      <c r="H2" s="41"/>
      <c r="I2" s="5">
        <v>1000</v>
      </c>
      <c r="J2" s="59"/>
      <c r="K2" s="61">
        <v>1</v>
      </c>
      <c r="S2" s="5"/>
      <c r="T2" s="5"/>
      <c r="U2" s="5"/>
      <c r="X2" s="40">
        <v>1000</v>
      </c>
      <c r="Y2" s="40">
        <v>1000</v>
      </c>
      <c r="Z2" s="40">
        <v>1000</v>
      </c>
      <c r="AA2" s="58">
        <v>1000</v>
      </c>
      <c r="AB2" s="40">
        <v>1000</v>
      </c>
      <c r="AC2" s="40">
        <v>1000</v>
      </c>
      <c r="AD2" s="40"/>
      <c r="AE2" s="40">
        <v>1000</v>
      </c>
      <c r="AF2" s="44"/>
      <c r="AG2" s="39" t="s">
        <v>113</v>
      </c>
      <c r="AH2" s="40" t="s">
        <v>114</v>
      </c>
      <c r="AI2" s="40" t="s">
        <v>115</v>
      </c>
      <c r="AJ2" s="40" t="s">
        <v>116</v>
      </c>
      <c r="AK2" s="40" t="s">
        <v>117</v>
      </c>
      <c r="AL2" s="40" t="s">
        <v>118</v>
      </c>
      <c r="AO2" s="40">
        <v>1000</v>
      </c>
      <c r="AP2" s="40"/>
      <c r="AQ2" s="5">
        <v>1000</v>
      </c>
      <c r="AR2" s="5">
        <v>1000</v>
      </c>
      <c r="AS2" s="5">
        <v>1000</v>
      </c>
      <c r="AT2" s="5">
        <v>1000</v>
      </c>
      <c r="AU2" s="5">
        <v>1000</v>
      </c>
      <c r="AV2" s="5">
        <v>1000</v>
      </c>
      <c r="AY2" s="5"/>
      <c r="BD2" s="5"/>
      <c r="BE2" s="40"/>
      <c r="BI2" s="5"/>
      <c r="BK2" s="5"/>
      <c r="BL2" s="40"/>
      <c r="BM2" s="40"/>
      <c r="BO2" s="40"/>
      <c r="BQ2" s="40"/>
      <c r="BR2" s="40"/>
      <c r="BT2" s="40"/>
      <c r="BV2" s="40"/>
      <c r="BW2" s="40"/>
      <c r="BY2" s="40"/>
      <c r="BZ2" s="40"/>
      <c r="CC2" s="47"/>
      <c r="CD2" s="47"/>
      <c r="CE2" s="47"/>
      <c r="CF2" s="47"/>
      <c r="CG2" s="47"/>
      <c r="CH2" s="47"/>
      <c r="CI2" s="47"/>
      <c r="CJ2" s="40"/>
      <c r="CK2" s="40"/>
      <c r="CM2" s="40"/>
      <c r="CR2" s="5"/>
      <c r="CS2" s="5"/>
      <c r="CT2" s="5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FK2" s="5"/>
      <c r="FZ2" s="40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Y2" s="40"/>
      <c r="HZ2" s="39"/>
      <c r="IA2" s="39"/>
      <c r="IF2" s="40"/>
      <c r="IH2" s="44"/>
      <c r="IK2" s="49"/>
      <c r="IL2" s="50"/>
      <c r="IM2" s="51"/>
      <c r="IN2" s="49"/>
      <c r="IO2" s="49"/>
      <c r="IP2" s="49"/>
      <c r="IQ2" s="49"/>
      <c r="IR2" s="49"/>
      <c r="IS2" s="49"/>
      <c r="IT2" s="49"/>
      <c r="IU2" s="49"/>
      <c r="IV2" s="49"/>
      <c r="IW2" s="49"/>
      <c r="IX2" s="49"/>
      <c r="IY2" s="49"/>
      <c r="JA2" s="49"/>
      <c r="KP2" s="5"/>
      <c r="KQ2" s="5"/>
      <c r="KR2" s="5"/>
      <c r="KS2" s="5"/>
      <c r="KT2" s="5"/>
      <c r="KU2" s="5"/>
      <c r="LE2" s="49"/>
      <c r="LF2" s="49"/>
      <c r="LG2" s="49"/>
      <c r="LH2" s="49"/>
      <c r="LI2" s="49"/>
      <c r="LJ2" s="49"/>
      <c r="LK2" s="49"/>
      <c r="LL2" s="49"/>
      <c r="LM2" s="49"/>
      <c r="LN2" s="49"/>
      <c r="LO2" s="49"/>
      <c r="LP2" s="49"/>
      <c r="LQ2" s="49"/>
      <c r="LR2" s="49"/>
      <c r="LS2" s="49"/>
      <c r="LT2" s="49"/>
      <c r="LU2" s="49"/>
      <c r="LV2" s="49"/>
      <c r="LW2" s="49"/>
      <c r="LX2" s="49"/>
      <c r="LY2" s="49"/>
      <c r="LZ2" s="49"/>
      <c r="MA2" s="49"/>
      <c r="MB2" s="49"/>
      <c r="MC2" s="49"/>
      <c r="MD2" s="49"/>
      <c r="ME2" s="49"/>
      <c r="MF2" s="49"/>
      <c r="MG2" s="49"/>
      <c r="MH2" s="49"/>
      <c r="MI2" s="49"/>
      <c r="MJ2" s="49"/>
      <c r="MK2" s="49"/>
      <c r="ML2" s="49"/>
      <c r="MM2" s="49"/>
      <c r="MN2" s="49"/>
      <c r="MO2" s="49"/>
      <c r="MP2" s="49"/>
      <c r="MQ2" s="49"/>
      <c r="MR2" s="49"/>
      <c r="MS2" s="49"/>
      <c r="MT2" s="49"/>
      <c r="MU2" s="49"/>
      <c r="MV2" s="49"/>
      <c r="MW2" s="49"/>
      <c r="MX2" s="49"/>
      <c r="MY2" s="49"/>
      <c r="MZ2" s="49"/>
      <c r="NA2" s="49"/>
      <c r="NB2" s="49"/>
      <c r="NC2" s="49"/>
      <c r="ND2" s="49"/>
      <c r="NF2" s="49"/>
      <c r="NH2" s="40"/>
      <c r="NI2" s="40"/>
      <c r="NJ2" s="40"/>
      <c r="NK2" s="40"/>
      <c r="NL2" s="40"/>
      <c r="NM2" s="40"/>
      <c r="NS2" s="5"/>
      <c r="NU2" s="5"/>
      <c r="NW2" s="5"/>
      <c r="NX2" s="5"/>
      <c r="NY2" s="5"/>
      <c r="NZ2" s="5"/>
      <c r="OA2" s="5"/>
      <c r="OB2" s="5"/>
    </row>
    <row r="3" spans="1:392">
      <c r="A3" s="35">
        <v>1928</v>
      </c>
      <c r="B3" s="36">
        <v>0.43809999999999999</v>
      </c>
      <c r="C3" s="36">
        <v>2.5899999999999999E-2</v>
      </c>
      <c r="D3" s="38">
        <f t="shared" ref="D3" si="0">(SB*B3+(1-SB)*C3)</f>
        <v>0.27321999999999996</v>
      </c>
      <c r="E3" s="40">
        <f>1000*(1+B3)</f>
        <v>1438.1</v>
      </c>
      <c r="F3" s="40">
        <f t="shared" ref="F3:F34" si="1">F2*(1+C3)</f>
        <v>1025.9000000000001</v>
      </c>
      <c r="G3" s="40">
        <f>1000*SB*(1+B3)</f>
        <v>862.86</v>
      </c>
      <c r="H3" s="40">
        <f>1000*(1-SB)*(1+C3)</f>
        <v>410.36</v>
      </c>
      <c r="I3" s="40">
        <f>SUM(G3:H3)</f>
        <v>1273.22</v>
      </c>
      <c r="J3" s="59">
        <v>-1.15E-2</v>
      </c>
      <c r="K3" s="61">
        <f>1+J3</f>
        <v>0.98850000000000005</v>
      </c>
      <c r="S3" s="5"/>
      <c r="T3" s="5"/>
      <c r="U3" s="5"/>
      <c r="X3" s="40">
        <v>1438.1</v>
      </c>
      <c r="Y3" s="40">
        <v>1355.6599999999999</v>
      </c>
      <c r="Z3" s="40">
        <v>1273.22</v>
      </c>
      <c r="AA3" s="58">
        <v>1190.78</v>
      </c>
      <c r="AB3" s="40">
        <v>1108.3400000000001</v>
      </c>
      <c r="AC3" s="40">
        <v>1025.9000000000001</v>
      </c>
      <c r="AD3" s="40"/>
      <c r="AE3" s="40">
        <v>1438.1</v>
      </c>
      <c r="AF3" s="65">
        <f t="shared" ref="AF3:AF66" si="2">AF4-1</f>
        <v>1928</v>
      </c>
      <c r="AG3" s="39">
        <v>0.43809999999999993</v>
      </c>
      <c r="AH3" s="39">
        <v>0.35565999999999987</v>
      </c>
      <c r="AI3" s="39">
        <v>0.27322000000000002</v>
      </c>
      <c r="AJ3" s="39">
        <v>0.19077999999999995</v>
      </c>
      <c r="AK3" s="39">
        <v>0.1083400000000001</v>
      </c>
      <c r="AL3" s="39">
        <v>2.5900000000000034E-2</v>
      </c>
      <c r="AM3" s="40" t="s">
        <v>115</v>
      </c>
      <c r="AN3" s="39">
        <f t="shared" ref="AN3" si="3">IF(AM3="A",AG3,IF(AM3="B",AH3,IF(AM3="C",AI3,IF(AM3="D",AJ3,IF(AM3="E",AK3,IF(AM3="F",AL3,"ERROR"))))))</f>
        <v>0.27322000000000002</v>
      </c>
      <c r="AO3" s="40">
        <f t="shared" ref="AO3:AO5" si="4">AO2*(1+AN3)</f>
        <v>1273.22</v>
      </c>
      <c r="AP3" s="40"/>
      <c r="AQ3" s="40">
        <f>AQ2*(1+AG3)</f>
        <v>1438.1</v>
      </c>
      <c r="AR3" s="40">
        <f t="shared" ref="AR3:AV3" si="5">AR2*(1+AH3)</f>
        <v>1355.6599999999999</v>
      </c>
      <c r="AS3" s="40">
        <f t="shared" si="5"/>
        <v>1273.22</v>
      </c>
      <c r="AT3" s="40">
        <f t="shared" si="5"/>
        <v>1190.78</v>
      </c>
      <c r="AU3" s="40">
        <f t="shared" si="5"/>
        <v>1108.3400000000001</v>
      </c>
      <c r="AV3" s="40">
        <f t="shared" si="5"/>
        <v>1025.9000000000001</v>
      </c>
      <c r="AX3" s="39">
        <f>B3-J3</f>
        <v>0.4496</v>
      </c>
      <c r="BE3" s="40"/>
      <c r="BK3" s="5"/>
      <c r="BL3" s="40"/>
      <c r="BM3" s="40"/>
      <c r="BN3" s="40"/>
      <c r="BO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R3" s="5"/>
      <c r="CS3" s="5"/>
      <c r="CT3" s="5"/>
      <c r="CV3" s="40"/>
      <c r="CW3" s="40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FK3" s="5"/>
      <c r="FZ3" s="40"/>
      <c r="GR3" s="5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C3" s="40"/>
      <c r="ID3" s="40"/>
      <c r="IE3" s="40"/>
      <c r="IF3" s="40"/>
      <c r="IG3" s="40"/>
      <c r="IH3" s="53"/>
      <c r="II3" s="39"/>
      <c r="IK3" s="51"/>
      <c r="IL3" s="52"/>
      <c r="IM3" s="51"/>
      <c r="IN3" s="49"/>
      <c r="IO3" s="49"/>
      <c r="IP3" s="49"/>
      <c r="IQ3" s="49"/>
      <c r="IR3" s="49"/>
      <c r="IS3" s="49"/>
      <c r="IT3" s="49"/>
      <c r="IU3" s="49"/>
      <c r="IV3" s="49"/>
      <c r="IW3" s="49"/>
      <c r="IX3" s="49"/>
      <c r="IY3" s="49"/>
      <c r="JA3" s="49"/>
      <c r="KP3" s="5"/>
      <c r="KQ3" s="5"/>
      <c r="KR3" s="5"/>
      <c r="KS3" s="5"/>
      <c r="KT3" s="5"/>
      <c r="KU3" s="5"/>
      <c r="LE3" s="49"/>
      <c r="LF3" s="49"/>
      <c r="LG3" s="49"/>
      <c r="LH3" s="49"/>
      <c r="LI3" s="49"/>
      <c r="LJ3" s="49"/>
      <c r="LK3" s="49"/>
      <c r="LL3" s="49"/>
      <c r="LM3" s="49"/>
      <c r="LN3" s="49"/>
      <c r="LO3" s="49"/>
      <c r="LP3" s="49"/>
      <c r="LQ3" s="49"/>
      <c r="LR3" s="49"/>
      <c r="LS3" s="49"/>
      <c r="LT3" s="49"/>
      <c r="LU3" s="49"/>
      <c r="LV3" s="49"/>
      <c r="LW3" s="49"/>
      <c r="LX3" s="49"/>
      <c r="LY3" s="49"/>
      <c r="LZ3" s="49"/>
      <c r="MA3" s="49"/>
      <c r="MB3" s="49"/>
      <c r="MC3" s="49"/>
      <c r="MD3" s="49"/>
      <c r="ME3" s="49"/>
      <c r="MF3" s="49"/>
      <c r="MG3" s="49"/>
      <c r="MH3" s="49"/>
      <c r="MI3" s="49"/>
      <c r="MJ3" s="49"/>
      <c r="MK3" s="49"/>
      <c r="ML3" s="49"/>
      <c r="MM3" s="49"/>
      <c r="MN3" s="49"/>
      <c r="MO3" s="49"/>
      <c r="MP3" s="49"/>
      <c r="MQ3" s="49"/>
      <c r="MR3" s="49"/>
      <c r="MS3" s="49"/>
      <c r="MT3" s="49"/>
      <c r="MU3" s="49"/>
      <c r="MV3" s="49"/>
      <c r="MW3" s="49"/>
      <c r="MX3" s="49"/>
      <c r="MY3" s="49"/>
      <c r="MZ3" s="49"/>
      <c r="NA3" s="49"/>
      <c r="NB3" s="49"/>
      <c r="NC3" s="49"/>
      <c r="ND3" s="49"/>
      <c r="NE3" s="39"/>
      <c r="NF3" s="49"/>
      <c r="NH3" s="40"/>
      <c r="NI3" s="40"/>
      <c r="NJ3" s="40"/>
      <c r="NK3" s="40"/>
      <c r="NL3" s="40"/>
      <c r="NM3" s="40"/>
      <c r="NS3" s="5"/>
      <c r="NU3" s="5"/>
      <c r="NW3" s="5"/>
      <c r="NX3" s="5"/>
      <c r="NY3" s="5"/>
      <c r="NZ3" s="5"/>
      <c r="OA3" s="5"/>
      <c r="OB3" s="5"/>
    </row>
    <row r="4" spans="1:392">
      <c r="A4" s="35">
        <v>1929</v>
      </c>
      <c r="B4" s="36">
        <v>-8.3000000000000004E-2</v>
      </c>
      <c r="C4" s="36">
        <v>3.3500000000000002E-2</v>
      </c>
      <c r="D4" s="38">
        <f t="shared" ref="D4:D67" si="6">(SB*B4+(1-SB)*C4)</f>
        <v>-3.6400000000000002E-2</v>
      </c>
      <c r="E4" s="40">
        <f t="shared" ref="E4:E35" si="7">E3*(1+B4)</f>
        <v>1318.7376999999999</v>
      </c>
      <c r="F4" s="40">
        <f t="shared" si="1"/>
        <v>1060.2676500000002</v>
      </c>
      <c r="G4" s="40">
        <f t="shared" ref="G4:G35" si="8">I3*SB*(1+B4)</f>
        <v>700.52564400000006</v>
      </c>
      <c r="H4" s="40">
        <f t="shared" ref="H4:H35" si="9">I3*(1-SB)*(1+C4)</f>
        <v>526.34914800000001</v>
      </c>
      <c r="I4" s="40">
        <f>SUM(G4:H4)</f>
        <v>1226.8747920000001</v>
      </c>
      <c r="J4" s="59">
        <v>0</v>
      </c>
      <c r="K4" s="61">
        <f>K3*(1+J4)</f>
        <v>0.98850000000000005</v>
      </c>
      <c r="S4" s="5"/>
      <c r="T4" s="5"/>
      <c r="U4" s="5"/>
      <c r="X4" s="40">
        <v>1318.7376999999999</v>
      </c>
      <c r="Y4" s="40">
        <v>1274.7270979999998</v>
      </c>
      <c r="Z4" s="40">
        <v>1226.8747920000001</v>
      </c>
      <c r="AA4" s="58">
        <v>1175.1807820000001</v>
      </c>
      <c r="AB4" s="40">
        <v>1119.6450680000003</v>
      </c>
      <c r="AC4" s="40">
        <v>1060.2676500000002</v>
      </c>
      <c r="AD4" s="40"/>
      <c r="AE4" s="40">
        <v>1318.7376999999999</v>
      </c>
      <c r="AF4" s="65">
        <f t="shared" si="2"/>
        <v>1929</v>
      </c>
      <c r="AG4" s="39">
        <v>-8.2999999999999963E-2</v>
      </c>
      <c r="AH4" s="39">
        <v>-5.9699999999999975E-2</v>
      </c>
      <c r="AI4" s="39">
        <v>-3.6399999999999988E-2</v>
      </c>
      <c r="AJ4" s="39">
        <v>-1.309999999999989E-2</v>
      </c>
      <c r="AK4" s="39">
        <v>1.0200000000000209E-2</v>
      </c>
      <c r="AL4" s="39">
        <v>3.3500000000000085E-2</v>
      </c>
      <c r="AM4" s="40" t="s">
        <v>115</v>
      </c>
      <c r="AN4" s="39">
        <f t="shared" ref="AN4:AN67" si="10">IF(AM4="A",AG4,IF(AM4="B",AH4,IF(AM4="C",AI4,IF(AM4="D",AJ4,IF(AM4="E",AK4,IF(AM4="F",AL4,"ERROR"))))))</f>
        <v>-3.6399999999999988E-2</v>
      </c>
      <c r="AO4" s="40">
        <f t="shared" si="4"/>
        <v>1226.8747920000001</v>
      </c>
      <c r="AP4" s="40"/>
      <c r="AQ4" s="40">
        <f t="shared" ref="AQ4:AQ67" si="11">AQ3*(1+AG4)</f>
        <v>1318.7376999999999</v>
      </c>
      <c r="AR4" s="40">
        <f t="shared" ref="AR4:AR67" si="12">AR3*(1+AH4)</f>
        <v>1274.7270979999998</v>
      </c>
      <c r="AS4" s="40">
        <f t="shared" ref="AS4:AS67" si="13">AS3*(1+AI4)</f>
        <v>1226.8747920000001</v>
      </c>
      <c r="AT4" s="40">
        <f t="shared" ref="AT4:AT67" si="14">AT3*(1+AJ4)</f>
        <v>1175.1807820000001</v>
      </c>
      <c r="AU4" s="40">
        <f t="shared" ref="AU4:AU67" si="15">AU3*(1+AK4)</f>
        <v>1119.6450680000003</v>
      </c>
      <c r="AV4" s="40">
        <f t="shared" ref="AV4:AV67" si="16">AV3*(1+AL4)</f>
        <v>1060.2676500000002</v>
      </c>
      <c r="AX4" s="39">
        <f t="shared" ref="AX4:AX67" si="17">B4-J4</f>
        <v>-8.3000000000000004E-2</v>
      </c>
      <c r="BE4" s="40"/>
      <c r="BK4" s="5"/>
      <c r="BL4" s="40"/>
      <c r="BM4" s="40"/>
      <c r="BN4" s="40"/>
      <c r="BO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R4" s="5"/>
      <c r="CS4" s="5"/>
      <c r="CT4" s="5"/>
      <c r="CV4" s="40"/>
      <c r="CW4" s="40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FK4" s="5"/>
      <c r="FZ4" s="40"/>
      <c r="GR4" s="5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C4" s="40"/>
      <c r="ID4" s="40"/>
      <c r="IE4" s="40"/>
      <c r="IF4" s="40"/>
      <c r="IG4" s="40"/>
      <c r="IH4" s="53"/>
      <c r="II4" s="39"/>
      <c r="IK4" s="51"/>
      <c r="IL4" s="52"/>
      <c r="IM4" s="51"/>
      <c r="IN4" s="49"/>
      <c r="IO4" s="49"/>
      <c r="IP4" s="49"/>
      <c r="IQ4" s="49"/>
      <c r="IR4" s="49"/>
      <c r="IS4" s="49"/>
      <c r="IT4" s="49"/>
      <c r="IU4" s="49"/>
      <c r="IV4" s="49"/>
      <c r="IW4" s="49"/>
      <c r="IX4" s="49"/>
      <c r="IY4" s="49"/>
      <c r="JA4" s="49"/>
      <c r="KP4" s="5"/>
      <c r="KQ4" s="5"/>
      <c r="KR4" s="5"/>
      <c r="KS4" s="5"/>
      <c r="KT4" s="5"/>
      <c r="KU4" s="5"/>
      <c r="LE4" s="49"/>
      <c r="LF4" s="49"/>
      <c r="LG4" s="49"/>
      <c r="LH4" s="49"/>
      <c r="LI4" s="49"/>
      <c r="LJ4" s="49"/>
      <c r="LK4" s="49"/>
      <c r="LL4" s="49"/>
      <c r="LM4" s="49"/>
      <c r="LN4" s="49"/>
      <c r="LO4" s="49"/>
      <c r="LP4" s="49"/>
      <c r="LQ4" s="49"/>
      <c r="LR4" s="49"/>
      <c r="LS4" s="49"/>
      <c r="LT4" s="49"/>
      <c r="LU4" s="49"/>
      <c r="LV4" s="49"/>
      <c r="LW4" s="49"/>
      <c r="LX4" s="49"/>
      <c r="LY4" s="49"/>
      <c r="LZ4" s="49"/>
      <c r="MA4" s="49"/>
      <c r="MB4" s="49"/>
      <c r="MC4" s="49"/>
      <c r="MD4" s="49"/>
      <c r="ME4" s="49"/>
      <c r="MF4" s="49"/>
      <c r="MG4" s="49"/>
      <c r="MH4" s="49"/>
      <c r="MI4" s="49"/>
      <c r="MJ4" s="49"/>
      <c r="MK4" s="49"/>
      <c r="ML4" s="49"/>
      <c r="MM4" s="49"/>
      <c r="MN4" s="49"/>
      <c r="MO4" s="49"/>
      <c r="MP4" s="49"/>
      <c r="MQ4" s="49"/>
      <c r="MR4" s="49"/>
      <c r="MS4" s="49"/>
      <c r="MT4" s="49"/>
      <c r="MU4" s="49"/>
      <c r="MV4" s="49"/>
      <c r="MW4" s="49"/>
      <c r="MX4" s="49"/>
      <c r="MY4" s="49"/>
      <c r="MZ4" s="49"/>
      <c r="NA4" s="49"/>
      <c r="NB4" s="49"/>
      <c r="NC4" s="49"/>
      <c r="ND4" s="49"/>
      <c r="NE4" s="39"/>
      <c r="NF4" s="49"/>
      <c r="NH4" s="40"/>
      <c r="NI4" s="40"/>
      <c r="NJ4" s="40"/>
      <c r="NK4" s="40"/>
      <c r="NL4" s="40"/>
      <c r="NM4" s="40"/>
      <c r="NS4" s="5"/>
      <c r="NU4" s="5"/>
      <c r="NW4" s="5"/>
      <c r="NX4" s="5"/>
      <c r="NY4" s="5"/>
      <c r="NZ4" s="5"/>
      <c r="OA4" s="5"/>
      <c r="OB4" s="5"/>
    </row>
    <row r="5" spans="1:392">
      <c r="A5" s="35">
        <v>1930</v>
      </c>
      <c r="B5" s="36">
        <v>-0.25119999999999998</v>
      </c>
      <c r="C5" s="36">
        <v>2.5425000000000003E-2</v>
      </c>
      <c r="D5" s="38">
        <f t="shared" si="6"/>
        <v>-0.14054999999999998</v>
      </c>
      <c r="E5" s="40">
        <f t="shared" si="7"/>
        <v>987.47078976</v>
      </c>
      <c r="F5" s="40">
        <f t="shared" si="1"/>
        <v>1087.2249550012502</v>
      </c>
      <c r="G5" s="40">
        <f t="shared" si="8"/>
        <v>551.21030654976005</v>
      </c>
      <c r="H5" s="40">
        <f t="shared" si="9"/>
        <v>503.22723343464008</v>
      </c>
      <c r="I5" s="40">
        <f t="shared" ref="I5:I68" si="18">SUM(G5:H5)</f>
        <v>1054.4375399844002</v>
      </c>
      <c r="J5" s="59">
        <v>-2.6700000000000002E-2</v>
      </c>
      <c r="K5" s="61">
        <f t="shared" ref="K5:K68" si="19">K4*(1+J5)</f>
        <v>0.96210705000000007</v>
      </c>
      <c r="S5" s="5"/>
      <c r="T5" s="5"/>
      <c r="U5" s="5"/>
      <c r="X5" s="40">
        <v>987.47078976</v>
      </c>
      <c r="Y5" s="40">
        <v>1025.03992767925</v>
      </c>
      <c r="Z5" s="40">
        <v>1054.4375399844002</v>
      </c>
      <c r="AA5" s="58">
        <v>1075.02599985405</v>
      </c>
      <c r="AB5" s="40">
        <v>1086.1676804668004</v>
      </c>
      <c r="AC5" s="40">
        <v>1087.2249550012502</v>
      </c>
      <c r="AD5" s="40"/>
      <c r="AE5" s="40">
        <v>987.47078976</v>
      </c>
      <c r="AF5" s="65">
        <f t="shared" si="2"/>
        <v>1930</v>
      </c>
      <c r="AG5" s="39">
        <v>-0.25119999999999998</v>
      </c>
      <c r="AH5" s="39">
        <v>-0.19587499999999991</v>
      </c>
      <c r="AI5" s="39">
        <v>-0.14054999999999984</v>
      </c>
      <c r="AJ5" s="39">
        <v>-8.5225000000000106E-2</v>
      </c>
      <c r="AK5" s="39">
        <v>-2.9899999999999816E-2</v>
      </c>
      <c r="AL5" s="39">
        <v>2.5425000000000031E-2</v>
      </c>
      <c r="AM5" s="40" t="s">
        <v>115</v>
      </c>
      <c r="AN5" s="39">
        <f t="shared" si="10"/>
        <v>-0.14054999999999984</v>
      </c>
      <c r="AO5" s="40">
        <f t="shared" si="4"/>
        <v>1054.4375399844002</v>
      </c>
      <c r="AP5" s="40"/>
      <c r="AQ5" s="40">
        <f t="shared" si="11"/>
        <v>987.47078976</v>
      </c>
      <c r="AR5" s="40">
        <f t="shared" si="12"/>
        <v>1025.03992767925</v>
      </c>
      <c r="AS5" s="40">
        <f t="shared" si="13"/>
        <v>1054.4375399844002</v>
      </c>
      <c r="AT5" s="40">
        <f t="shared" si="14"/>
        <v>1075.02599985405</v>
      </c>
      <c r="AU5" s="40">
        <f t="shared" si="15"/>
        <v>1086.1676804668004</v>
      </c>
      <c r="AV5" s="40">
        <f t="shared" si="16"/>
        <v>1087.2249550012502</v>
      </c>
      <c r="AX5" s="39">
        <f t="shared" si="17"/>
        <v>-0.22449999999999998</v>
      </c>
      <c r="BE5" s="40"/>
      <c r="BK5" s="5"/>
      <c r="BL5" s="40"/>
      <c r="BM5" s="40"/>
      <c r="BN5" s="40"/>
      <c r="BO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R5" s="5"/>
      <c r="CS5" s="5"/>
      <c r="CT5" s="5"/>
      <c r="CV5" s="40"/>
      <c r="CW5" s="40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FK5" s="5"/>
      <c r="FZ5" s="40"/>
      <c r="GR5" s="5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IF5" s="40"/>
      <c r="IG5" s="40"/>
      <c r="IH5" s="53"/>
      <c r="II5" s="39"/>
      <c r="IK5" s="51"/>
      <c r="IL5" s="52"/>
      <c r="IM5" s="51"/>
      <c r="IN5" s="49"/>
      <c r="IO5" s="49"/>
      <c r="IP5" s="49"/>
      <c r="IQ5" s="49"/>
      <c r="IR5" s="49"/>
      <c r="IS5" s="49"/>
      <c r="IT5" s="49"/>
      <c r="IU5" s="49"/>
      <c r="IV5" s="49"/>
      <c r="IW5" s="49"/>
      <c r="IX5" s="49"/>
      <c r="IY5" s="49"/>
      <c r="JA5" s="49"/>
      <c r="KP5" s="5"/>
      <c r="KQ5" s="5"/>
      <c r="KR5" s="5"/>
      <c r="KS5" s="5"/>
      <c r="KT5" s="5"/>
      <c r="KU5" s="5"/>
      <c r="LE5" s="49"/>
      <c r="LF5" s="49"/>
      <c r="LG5" s="49"/>
      <c r="LH5" s="49"/>
      <c r="LI5" s="49"/>
      <c r="LJ5" s="49"/>
      <c r="LK5" s="49"/>
      <c r="LL5" s="49"/>
      <c r="LM5" s="49"/>
      <c r="LN5" s="49"/>
      <c r="LO5" s="49"/>
      <c r="LP5" s="49"/>
      <c r="LQ5" s="49"/>
      <c r="LR5" s="49"/>
      <c r="LS5" s="49"/>
      <c r="LT5" s="49"/>
      <c r="LU5" s="49"/>
      <c r="LV5" s="49"/>
      <c r="LW5" s="49"/>
      <c r="LX5" s="49"/>
      <c r="LY5" s="49"/>
      <c r="LZ5" s="49"/>
      <c r="MA5" s="49"/>
      <c r="MB5" s="49"/>
      <c r="MC5" s="49"/>
      <c r="MD5" s="49"/>
      <c r="ME5" s="49"/>
      <c r="MF5" s="49"/>
      <c r="MG5" s="49"/>
      <c r="MH5" s="49"/>
      <c r="MI5" s="49"/>
      <c r="MJ5" s="49"/>
      <c r="MK5" s="49"/>
      <c r="ML5" s="49"/>
      <c r="MM5" s="49"/>
      <c r="MN5" s="49"/>
      <c r="MO5" s="49"/>
      <c r="MP5" s="49"/>
      <c r="MQ5" s="49"/>
      <c r="MR5" s="49"/>
      <c r="MS5" s="49"/>
      <c r="MT5" s="49"/>
      <c r="MU5" s="49"/>
      <c r="MV5" s="49"/>
      <c r="MW5" s="49"/>
      <c r="MX5" s="49"/>
      <c r="MY5" s="49"/>
      <c r="MZ5" s="49"/>
      <c r="NA5" s="49"/>
      <c r="NB5" s="49"/>
      <c r="NC5" s="49"/>
      <c r="ND5" s="49"/>
      <c r="NE5" s="39"/>
      <c r="NF5" s="49"/>
      <c r="NH5" s="40"/>
      <c r="NI5" s="40"/>
      <c r="NJ5" s="40"/>
      <c r="NK5" s="40"/>
      <c r="NL5" s="40"/>
      <c r="NM5" s="40"/>
      <c r="NS5" s="5"/>
      <c r="NU5" s="5"/>
      <c r="NW5" s="5"/>
      <c r="NX5" s="5"/>
      <c r="NY5" s="5"/>
      <c r="NZ5" s="5"/>
      <c r="OA5" s="5"/>
      <c r="OB5" s="5"/>
    </row>
    <row r="6" spans="1:392">
      <c r="A6" s="35">
        <v>1931</v>
      </c>
      <c r="B6" s="36">
        <v>-0.43840000000000001</v>
      </c>
      <c r="C6" s="36">
        <v>-7.9024999999999998E-2</v>
      </c>
      <c r="D6" s="38">
        <f t="shared" si="6"/>
        <v>-0.29464999999999997</v>
      </c>
      <c r="E6" s="40">
        <f t="shared" si="7"/>
        <v>554.56359552921595</v>
      </c>
      <c r="F6" s="40">
        <f t="shared" si="1"/>
        <v>1001.3070029322764</v>
      </c>
      <c r="G6" s="40">
        <f t="shared" si="8"/>
        <v>355.30327347314346</v>
      </c>
      <c r="H6" s="40">
        <f t="shared" si="9"/>
        <v>388.44424535485319</v>
      </c>
      <c r="I6" s="40">
        <f t="shared" si="18"/>
        <v>743.7475188279966</v>
      </c>
      <c r="J6" s="59">
        <v>-8.9300000000000004E-2</v>
      </c>
      <c r="K6" s="61">
        <f t="shared" si="19"/>
        <v>0.87619089043499998</v>
      </c>
      <c r="S6" s="5"/>
      <c r="T6" s="5"/>
      <c r="U6" s="5"/>
      <c r="X6" s="40">
        <v>554.56359552921595</v>
      </c>
      <c r="Y6" s="40">
        <v>649.33716818661287</v>
      </c>
      <c r="Z6" s="40">
        <v>743.7475188279966</v>
      </c>
      <c r="AA6" s="58">
        <v>835.53708273656412</v>
      </c>
      <c r="AB6" s="40">
        <v>922.26497748436032</v>
      </c>
      <c r="AC6" s="40">
        <v>1001.3070029322764</v>
      </c>
      <c r="AD6" s="40"/>
      <c r="AE6" s="40">
        <v>554.56359552921595</v>
      </c>
      <c r="AF6" s="65">
        <f t="shared" si="2"/>
        <v>1931</v>
      </c>
      <c r="AG6" s="39">
        <v>-0.43840000000000001</v>
      </c>
      <c r="AH6" s="39">
        <v>-0.36652499999999999</v>
      </c>
      <c r="AI6" s="39">
        <v>-0.29465000000000008</v>
      </c>
      <c r="AJ6" s="39">
        <v>-0.22277499999999995</v>
      </c>
      <c r="AK6" s="39">
        <v>-0.15089999999999992</v>
      </c>
      <c r="AL6" s="39">
        <v>-7.9025000000000012E-2</v>
      </c>
      <c r="AM6" s="40" t="s">
        <v>115</v>
      </c>
      <c r="AN6" s="39">
        <f t="shared" si="10"/>
        <v>-0.29465000000000008</v>
      </c>
      <c r="AO6" s="40">
        <f t="shared" ref="AO6" si="20">AO5*(1+AN6)</f>
        <v>743.7475188279966</v>
      </c>
      <c r="AP6" s="40"/>
      <c r="AQ6" s="40">
        <f t="shared" si="11"/>
        <v>554.56359552921595</v>
      </c>
      <c r="AR6" s="40">
        <f t="shared" si="12"/>
        <v>649.33716818661287</v>
      </c>
      <c r="AS6" s="40">
        <f t="shared" si="13"/>
        <v>743.7475188279966</v>
      </c>
      <c r="AT6" s="40">
        <f t="shared" si="14"/>
        <v>835.53708273656412</v>
      </c>
      <c r="AU6" s="40">
        <f t="shared" si="15"/>
        <v>922.26497748436032</v>
      </c>
      <c r="AV6" s="40">
        <f t="shared" si="16"/>
        <v>1001.3070029322764</v>
      </c>
      <c r="AX6" s="39">
        <f t="shared" si="17"/>
        <v>-0.34910000000000002</v>
      </c>
      <c r="BE6" s="40"/>
      <c r="BK6" s="5"/>
      <c r="BL6" s="40"/>
      <c r="BM6" s="40"/>
      <c r="BN6" s="40"/>
      <c r="BO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R6" s="5"/>
      <c r="CS6" s="5"/>
      <c r="CT6" s="5"/>
      <c r="CV6" s="40"/>
      <c r="CW6" s="40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FK6" s="5"/>
      <c r="FZ6" s="40"/>
      <c r="GR6" s="5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IF6" s="40"/>
      <c r="IG6" s="40"/>
      <c r="IH6" s="53"/>
      <c r="II6" s="39"/>
      <c r="IK6" s="51"/>
      <c r="IL6" s="52"/>
      <c r="IM6" s="51"/>
      <c r="IN6" s="49"/>
      <c r="IO6" s="49"/>
      <c r="IP6" s="49"/>
      <c r="IQ6" s="49"/>
      <c r="IR6" s="49"/>
      <c r="IS6" s="49"/>
      <c r="IT6" s="49"/>
      <c r="IU6" s="49"/>
      <c r="IV6" s="49"/>
      <c r="IW6" s="49"/>
      <c r="IX6" s="49"/>
      <c r="IY6" s="49"/>
      <c r="JA6" s="49"/>
      <c r="KP6" s="5"/>
      <c r="KQ6" s="5"/>
      <c r="KR6" s="5"/>
      <c r="KS6" s="5"/>
      <c r="KT6" s="5"/>
      <c r="KU6" s="5"/>
      <c r="LE6" s="49"/>
      <c r="LF6" s="49"/>
      <c r="LG6" s="49"/>
      <c r="LH6" s="49"/>
      <c r="LI6" s="49"/>
      <c r="LJ6" s="49"/>
      <c r="LK6" s="49"/>
      <c r="LL6" s="49"/>
      <c r="LM6" s="49"/>
      <c r="LN6" s="49"/>
      <c r="LO6" s="49"/>
      <c r="LP6" s="49"/>
      <c r="LQ6" s="49"/>
      <c r="LR6" s="49"/>
      <c r="LS6" s="49"/>
      <c r="LT6" s="49"/>
      <c r="LU6" s="49"/>
      <c r="LV6" s="49"/>
      <c r="LW6" s="49"/>
      <c r="LX6" s="49"/>
      <c r="LY6" s="49"/>
      <c r="LZ6" s="49"/>
      <c r="MA6" s="49"/>
      <c r="MB6" s="49"/>
      <c r="MC6" s="49"/>
      <c r="MD6" s="49"/>
      <c r="ME6" s="49"/>
      <c r="MF6" s="49"/>
      <c r="MG6" s="49"/>
      <c r="MH6" s="49"/>
      <c r="MI6" s="49"/>
      <c r="MJ6" s="49"/>
      <c r="MK6" s="49"/>
      <c r="ML6" s="49"/>
      <c r="MM6" s="49"/>
      <c r="MN6" s="49"/>
      <c r="MO6" s="49"/>
      <c r="MP6" s="49"/>
      <c r="MQ6" s="49"/>
      <c r="MR6" s="49"/>
      <c r="MS6" s="49"/>
      <c r="MT6" s="49"/>
      <c r="MU6" s="49"/>
      <c r="MV6" s="49"/>
      <c r="MW6" s="49"/>
      <c r="MX6" s="49"/>
      <c r="MY6" s="49"/>
      <c r="MZ6" s="49"/>
      <c r="NA6" s="49"/>
      <c r="NB6" s="49"/>
      <c r="NC6" s="49"/>
      <c r="ND6" s="49"/>
      <c r="NE6" s="39"/>
      <c r="NF6" s="49"/>
      <c r="NH6" s="40"/>
      <c r="NI6" s="40"/>
      <c r="NJ6" s="40"/>
      <c r="NK6" s="40"/>
      <c r="NL6" s="40"/>
      <c r="NM6" s="40"/>
      <c r="NS6" s="5"/>
      <c r="NU6" s="5"/>
      <c r="NW6" s="5"/>
      <c r="NX6" s="5"/>
      <c r="NY6" s="5"/>
      <c r="NZ6" s="5"/>
      <c r="OA6" s="5"/>
      <c r="OB6" s="5"/>
    </row>
    <row r="7" spans="1:392">
      <c r="A7" s="35">
        <v>1932</v>
      </c>
      <c r="B7" s="36">
        <v>-8.6400000000000005E-2</v>
      </c>
      <c r="C7" s="36">
        <v>0.1426</v>
      </c>
      <c r="D7" s="38">
        <f t="shared" si="6"/>
        <v>5.2000000000000032E-3</v>
      </c>
      <c r="E7" s="40">
        <f t="shared" si="7"/>
        <v>506.64930087549169</v>
      </c>
      <c r="F7" s="40">
        <f t="shared" si="1"/>
        <v>1144.0933815504191</v>
      </c>
      <c r="G7" s="40">
        <f t="shared" si="8"/>
        <v>407.69263992075463</v>
      </c>
      <c r="H7" s="40">
        <f t="shared" si="9"/>
        <v>339.92236600514758</v>
      </c>
      <c r="I7" s="40">
        <f t="shared" si="18"/>
        <v>747.61500592590221</v>
      </c>
      <c r="J7" s="59">
        <v>-0.10299999999999999</v>
      </c>
      <c r="K7" s="61">
        <f t="shared" si="19"/>
        <v>0.78594322872019495</v>
      </c>
      <c r="S7" s="5"/>
      <c r="T7" s="5"/>
      <c r="U7" s="5"/>
      <c r="X7" s="40">
        <v>506.64930087549169</v>
      </c>
      <c r="Y7" s="40">
        <v>622.97407915823646</v>
      </c>
      <c r="Z7" s="40">
        <v>747.61500592590221</v>
      </c>
      <c r="AA7" s="58">
        <v>878.14947395612887</v>
      </c>
      <c r="AB7" s="40">
        <v>1011.5402273048464</v>
      </c>
      <c r="AC7" s="40">
        <v>1144.0933815504191</v>
      </c>
      <c r="AD7" s="40"/>
      <c r="AE7" s="40">
        <v>506.64930087549169</v>
      </c>
      <c r="AF7" s="65">
        <f t="shared" si="2"/>
        <v>1932</v>
      </c>
      <c r="AG7" s="39">
        <v>-8.6400000000000032E-2</v>
      </c>
      <c r="AH7" s="39">
        <v>-4.0599999999999858E-2</v>
      </c>
      <c r="AI7" s="39">
        <v>5.2000000000000934E-3</v>
      </c>
      <c r="AJ7" s="39">
        <v>5.0999999999999934E-2</v>
      </c>
      <c r="AK7" s="39">
        <v>9.6799999999999997E-2</v>
      </c>
      <c r="AL7" s="39">
        <v>0.14260000000000006</v>
      </c>
      <c r="AM7" s="40" t="s">
        <v>115</v>
      </c>
      <c r="AN7" s="39">
        <f t="shared" si="10"/>
        <v>5.2000000000000934E-3</v>
      </c>
      <c r="AO7" s="40">
        <f t="shared" ref="AO7:AO14" si="21">AO6*(1+AN7)</f>
        <v>747.61500592590221</v>
      </c>
      <c r="AP7" s="40"/>
      <c r="AQ7" s="40">
        <f t="shared" si="11"/>
        <v>506.64930087549169</v>
      </c>
      <c r="AR7" s="40">
        <f t="shared" si="12"/>
        <v>622.97407915823646</v>
      </c>
      <c r="AS7" s="40">
        <f t="shared" si="13"/>
        <v>747.61500592590221</v>
      </c>
      <c r="AT7" s="40">
        <f t="shared" si="14"/>
        <v>878.14947395612887</v>
      </c>
      <c r="AU7" s="40">
        <f t="shared" si="15"/>
        <v>1011.5402273048464</v>
      </c>
      <c r="AV7" s="40">
        <f t="shared" si="16"/>
        <v>1144.0933815504191</v>
      </c>
      <c r="AX7" s="39">
        <f t="shared" si="17"/>
        <v>1.659999999999999E-2</v>
      </c>
      <c r="BE7" s="40"/>
      <c r="BK7" s="5"/>
      <c r="BL7" s="40"/>
      <c r="BM7" s="40"/>
      <c r="BN7" s="40"/>
      <c r="BO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R7" s="5"/>
      <c r="CS7" s="5"/>
      <c r="CT7" s="5"/>
      <c r="CV7" s="40"/>
      <c r="CW7" s="40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FK7" s="5"/>
      <c r="FZ7" s="40"/>
      <c r="GR7" s="5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IF7" s="40"/>
      <c r="IG7" s="40"/>
      <c r="IH7" s="53"/>
      <c r="II7" s="39"/>
      <c r="IK7" s="51"/>
      <c r="IL7" s="52"/>
      <c r="IM7" s="51"/>
      <c r="IN7" s="49"/>
      <c r="IO7" s="49"/>
      <c r="IP7" s="49"/>
      <c r="IQ7" s="49"/>
      <c r="IR7" s="49"/>
      <c r="IS7" s="49"/>
      <c r="IT7" s="49"/>
      <c r="IU7" s="49"/>
      <c r="IV7" s="49"/>
      <c r="IW7" s="49"/>
      <c r="IX7" s="49"/>
      <c r="IY7" s="49"/>
      <c r="JA7" s="49"/>
      <c r="KP7" s="5"/>
      <c r="KQ7" s="5"/>
      <c r="KR7" s="5"/>
      <c r="KS7" s="5"/>
      <c r="KT7" s="5"/>
      <c r="KU7" s="5"/>
      <c r="LE7" s="49"/>
      <c r="LF7" s="49"/>
      <c r="LG7" s="49"/>
      <c r="LH7" s="49"/>
      <c r="LI7" s="49"/>
      <c r="LJ7" s="49"/>
      <c r="LK7" s="49"/>
      <c r="LL7" s="49"/>
      <c r="LM7" s="49"/>
      <c r="LN7" s="49"/>
      <c r="LO7" s="49"/>
      <c r="LP7" s="49"/>
      <c r="LQ7" s="49"/>
      <c r="LR7" s="49"/>
      <c r="LS7" s="49"/>
      <c r="LT7" s="49"/>
      <c r="LU7" s="49"/>
      <c r="LV7" s="49"/>
      <c r="LW7" s="49"/>
      <c r="LX7" s="49"/>
      <c r="LY7" s="49"/>
      <c r="LZ7" s="49"/>
      <c r="MA7" s="49"/>
      <c r="MB7" s="49"/>
      <c r="MC7" s="49"/>
      <c r="MD7" s="49"/>
      <c r="ME7" s="49"/>
      <c r="MF7" s="49"/>
      <c r="MG7" s="49"/>
      <c r="MH7" s="49"/>
      <c r="MI7" s="49"/>
      <c r="MJ7" s="49"/>
      <c r="MK7" s="49"/>
      <c r="ML7" s="49"/>
      <c r="MM7" s="49"/>
      <c r="MN7" s="49"/>
      <c r="MO7" s="49"/>
      <c r="MP7" s="49"/>
      <c r="MQ7" s="49"/>
      <c r="MR7" s="49"/>
      <c r="MS7" s="49"/>
      <c r="MT7" s="49"/>
      <c r="MU7" s="49"/>
      <c r="MV7" s="49"/>
      <c r="MW7" s="49"/>
      <c r="MX7" s="49"/>
      <c r="MY7" s="49"/>
      <c r="MZ7" s="49"/>
      <c r="NA7" s="49"/>
      <c r="NB7" s="49"/>
      <c r="NC7" s="49"/>
      <c r="ND7" s="49"/>
      <c r="NE7" s="39"/>
      <c r="NF7" s="49"/>
      <c r="NH7" s="40"/>
      <c r="NI7" s="40"/>
      <c r="NJ7" s="40"/>
      <c r="NK7" s="40"/>
      <c r="NL7" s="40"/>
      <c r="NM7" s="40"/>
      <c r="NS7" s="5"/>
      <c r="NU7" s="5"/>
      <c r="NW7" s="5"/>
      <c r="NX7" s="5"/>
      <c r="NY7" s="5"/>
      <c r="NZ7" s="5"/>
      <c r="OA7" s="5"/>
      <c r="OB7" s="5"/>
    </row>
    <row r="8" spans="1:392">
      <c r="A8" s="35">
        <v>1933</v>
      </c>
      <c r="B8" s="36">
        <v>0.49980000000000002</v>
      </c>
      <c r="C8" s="36">
        <v>7.1900000000000006E-2</v>
      </c>
      <c r="D8" s="38">
        <f t="shared" si="6"/>
        <v>0.32863999999999999</v>
      </c>
      <c r="E8" s="40">
        <f t="shared" si="7"/>
        <v>759.87262145306249</v>
      </c>
      <c r="F8" s="40">
        <f t="shared" si="1"/>
        <v>1226.3536956838943</v>
      </c>
      <c r="G8" s="40">
        <f t="shared" si="8"/>
        <v>672.76379153260086</v>
      </c>
      <c r="H8" s="40">
        <f t="shared" si="9"/>
        <v>320.54740994078986</v>
      </c>
      <c r="I8" s="40">
        <f t="shared" si="18"/>
        <v>993.31120147339072</v>
      </c>
      <c r="J8" s="59">
        <v>-5.1900000000000002E-2</v>
      </c>
      <c r="K8" s="61">
        <f t="shared" si="19"/>
        <v>0.74515277514961675</v>
      </c>
      <c r="S8" s="5"/>
      <c r="T8" s="5"/>
      <c r="U8" s="5"/>
      <c r="X8" s="40">
        <v>759.87262145306249</v>
      </c>
      <c r="Y8" s="40">
        <v>881.02240222716114</v>
      </c>
      <c r="Z8" s="40">
        <v>993.31120147339072</v>
      </c>
      <c r="AA8" s="58">
        <v>1091.5924850959054</v>
      </c>
      <c r="AB8" s="40">
        <v>1170.8375823008139</v>
      </c>
      <c r="AC8" s="40">
        <v>1226.3536956838943</v>
      </c>
      <c r="AD8" s="40"/>
      <c r="AE8" s="40">
        <v>759.87262145306249</v>
      </c>
      <c r="AF8" s="65">
        <f t="shared" si="2"/>
        <v>1933</v>
      </c>
      <c r="AG8" s="39">
        <v>0.49980000000000002</v>
      </c>
      <c r="AH8" s="39">
        <v>0.41422000000000003</v>
      </c>
      <c r="AI8" s="39">
        <v>0.32864000000000004</v>
      </c>
      <c r="AJ8" s="39">
        <v>0.24305999999999983</v>
      </c>
      <c r="AK8" s="39">
        <v>0.15748000000000029</v>
      </c>
      <c r="AL8" s="39">
        <v>7.1900000000000075E-2</v>
      </c>
      <c r="AM8" s="40" t="s">
        <v>115</v>
      </c>
      <c r="AN8" s="39">
        <f t="shared" si="10"/>
        <v>0.32864000000000004</v>
      </c>
      <c r="AO8" s="40">
        <f t="shared" si="21"/>
        <v>993.31120147339072</v>
      </c>
      <c r="AP8" s="40"/>
      <c r="AQ8" s="40">
        <f t="shared" si="11"/>
        <v>759.87262145306249</v>
      </c>
      <c r="AR8" s="40">
        <f t="shared" si="12"/>
        <v>881.02240222716114</v>
      </c>
      <c r="AS8" s="40">
        <f t="shared" si="13"/>
        <v>993.31120147339072</v>
      </c>
      <c r="AT8" s="40">
        <f t="shared" si="14"/>
        <v>1091.5924850959054</v>
      </c>
      <c r="AU8" s="40">
        <f t="shared" si="15"/>
        <v>1170.8375823008139</v>
      </c>
      <c r="AV8" s="40">
        <f t="shared" si="16"/>
        <v>1226.3536956838943</v>
      </c>
      <c r="AX8" s="39">
        <f t="shared" si="17"/>
        <v>0.55170000000000008</v>
      </c>
      <c r="BE8" s="40"/>
      <c r="BK8" s="5"/>
      <c r="BL8" s="40"/>
      <c r="BM8" s="40"/>
      <c r="BN8" s="40"/>
      <c r="BO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R8" s="5"/>
      <c r="CS8" s="5"/>
      <c r="CT8" s="5"/>
      <c r="CV8" s="40"/>
      <c r="CW8" s="40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FK8" s="5"/>
      <c r="FZ8" s="40"/>
      <c r="GR8" s="5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IF8" s="40"/>
      <c r="IG8" s="40"/>
      <c r="IH8" s="53"/>
      <c r="II8" s="39"/>
      <c r="IK8" s="51"/>
      <c r="IL8" s="52"/>
      <c r="IM8" s="51"/>
      <c r="IN8" s="49"/>
      <c r="IO8" s="49"/>
      <c r="IP8" s="49"/>
      <c r="IQ8" s="49"/>
      <c r="IR8" s="49"/>
      <c r="IS8" s="49"/>
      <c r="IT8" s="49"/>
      <c r="IU8" s="49"/>
      <c r="IV8" s="49"/>
      <c r="IW8" s="49"/>
      <c r="IX8" s="49"/>
      <c r="IY8" s="49"/>
      <c r="JA8" s="49"/>
      <c r="KP8" s="5"/>
      <c r="KQ8" s="5"/>
      <c r="KR8" s="5"/>
      <c r="KS8" s="5"/>
      <c r="KT8" s="5"/>
      <c r="KU8" s="5"/>
      <c r="LE8" s="49"/>
      <c r="LF8" s="49"/>
      <c r="LG8" s="49"/>
      <c r="LH8" s="49"/>
      <c r="LI8" s="49"/>
      <c r="LJ8" s="49"/>
      <c r="LK8" s="49"/>
      <c r="LL8" s="49"/>
      <c r="LM8" s="49"/>
      <c r="LN8" s="49"/>
      <c r="LO8" s="49"/>
      <c r="LP8" s="49"/>
      <c r="LQ8" s="49"/>
      <c r="LR8" s="49"/>
      <c r="LS8" s="49"/>
      <c r="LT8" s="49"/>
      <c r="LU8" s="49"/>
      <c r="LV8" s="49"/>
      <c r="LW8" s="49"/>
      <c r="LX8" s="49"/>
      <c r="LY8" s="49"/>
      <c r="LZ8" s="49"/>
      <c r="MA8" s="49"/>
      <c r="MB8" s="49"/>
      <c r="MC8" s="49"/>
      <c r="MD8" s="49"/>
      <c r="ME8" s="49"/>
      <c r="MF8" s="49"/>
      <c r="MG8" s="49"/>
      <c r="MH8" s="49"/>
      <c r="MI8" s="49"/>
      <c r="MJ8" s="49"/>
      <c r="MK8" s="49"/>
      <c r="ML8" s="49"/>
      <c r="MM8" s="49"/>
      <c r="MN8" s="49"/>
      <c r="MO8" s="49"/>
      <c r="MP8" s="49"/>
      <c r="MQ8" s="49"/>
      <c r="MR8" s="49"/>
      <c r="MS8" s="49"/>
      <c r="MT8" s="49"/>
      <c r="MU8" s="49"/>
      <c r="MV8" s="49"/>
      <c r="MW8" s="49"/>
      <c r="MX8" s="49"/>
      <c r="MY8" s="49"/>
      <c r="MZ8" s="49"/>
      <c r="NA8" s="49"/>
      <c r="NB8" s="49"/>
      <c r="NC8" s="49"/>
      <c r="ND8" s="49"/>
      <c r="NE8" s="39"/>
      <c r="NF8" s="49"/>
      <c r="NH8" s="40"/>
      <c r="NI8" s="40"/>
      <c r="NJ8" s="40"/>
      <c r="NK8" s="40"/>
      <c r="NL8" s="40"/>
      <c r="NM8" s="40"/>
      <c r="NS8" s="5"/>
      <c r="NU8" s="5"/>
      <c r="NW8" s="5"/>
      <c r="NX8" s="5"/>
      <c r="NY8" s="5"/>
      <c r="NZ8" s="5"/>
      <c r="OA8" s="5"/>
      <c r="OB8" s="5"/>
    </row>
    <row r="9" spans="1:392">
      <c r="A9" s="35">
        <v>1934</v>
      </c>
      <c r="B9" s="36">
        <v>-1.1900000000000001E-2</v>
      </c>
      <c r="C9" s="36">
        <v>0.1147</v>
      </c>
      <c r="D9" s="38">
        <f t="shared" si="6"/>
        <v>3.8740000000000004E-2</v>
      </c>
      <c r="E9" s="40">
        <f t="shared" si="7"/>
        <v>750.83013725777107</v>
      </c>
      <c r="F9" s="40">
        <f t="shared" si="1"/>
        <v>1367.016464578837</v>
      </c>
      <c r="G9" s="40">
        <f t="shared" si="8"/>
        <v>588.89447890551435</v>
      </c>
      <c r="H9" s="40">
        <f t="shared" si="9"/>
        <v>442.89759851295548</v>
      </c>
      <c r="I9" s="40">
        <f t="shared" si="18"/>
        <v>1031.7920774184699</v>
      </c>
      <c r="J9" s="59">
        <v>3.4799999999999998E-2</v>
      </c>
      <c r="K9" s="61">
        <f t="shared" si="19"/>
        <v>0.77108409172482339</v>
      </c>
      <c r="S9" s="5"/>
      <c r="T9" s="5"/>
      <c r="U9" s="5"/>
      <c r="X9" s="40">
        <v>750.83013725777107</v>
      </c>
      <c r="Y9" s="40">
        <v>892.84572286504965</v>
      </c>
      <c r="Z9" s="40">
        <v>1031.7920774184699</v>
      </c>
      <c r="AA9" s="58">
        <v>1161.519899691149</v>
      </c>
      <c r="AB9" s="40">
        <v>1275.4870454068609</v>
      </c>
      <c r="AC9" s="40">
        <v>1367.016464578837</v>
      </c>
      <c r="AD9" s="40"/>
      <c r="AE9" s="40">
        <v>750.83013725777107</v>
      </c>
      <c r="AF9" s="65">
        <f t="shared" si="2"/>
        <v>1934</v>
      </c>
      <c r="AG9" s="39">
        <v>-1.1900000000000022E-2</v>
      </c>
      <c r="AH9" s="39">
        <v>1.3419999999999987E-2</v>
      </c>
      <c r="AI9" s="39">
        <v>3.8739999999999997E-2</v>
      </c>
      <c r="AJ9" s="39">
        <v>6.4060000000000006E-2</v>
      </c>
      <c r="AK9" s="39">
        <v>8.9380000000000237E-2</v>
      </c>
      <c r="AL9" s="39">
        <v>0.11470000000000002</v>
      </c>
      <c r="AM9" s="40" t="s">
        <v>115</v>
      </c>
      <c r="AN9" s="39">
        <f t="shared" si="10"/>
        <v>3.8739999999999997E-2</v>
      </c>
      <c r="AO9" s="40">
        <f t="shared" si="21"/>
        <v>1031.7920774184699</v>
      </c>
      <c r="AP9" s="40"/>
      <c r="AQ9" s="40">
        <f t="shared" si="11"/>
        <v>750.83013725777107</v>
      </c>
      <c r="AR9" s="40">
        <f t="shared" si="12"/>
        <v>892.84572286504965</v>
      </c>
      <c r="AS9" s="40">
        <f t="shared" si="13"/>
        <v>1031.7920774184699</v>
      </c>
      <c r="AT9" s="40">
        <f t="shared" si="14"/>
        <v>1161.5198996911492</v>
      </c>
      <c r="AU9" s="40">
        <f t="shared" si="15"/>
        <v>1275.4870454068609</v>
      </c>
      <c r="AV9" s="40">
        <f t="shared" si="16"/>
        <v>1367.016464578837</v>
      </c>
      <c r="AX9" s="39">
        <f t="shared" si="17"/>
        <v>-4.6699999999999998E-2</v>
      </c>
      <c r="BE9" s="40"/>
      <c r="BK9" s="5"/>
      <c r="BL9" s="40"/>
      <c r="BM9" s="40"/>
      <c r="BN9" s="40"/>
      <c r="BO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R9" s="5"/>
      <c r="CS9" s="5"/>
      <c r="CT9" s="5"/>
      <c r="CV9" s="40"/>
      <c r="CW9" s="40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FK9" s="5"/>
      <c r="FZ9" s="40"/>
      <c r="GR9" s="5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IF9" s="40"/>
      <c r="IG9" s="40"/>
      <c r="IH9" s="53"/>
      <c r="II9" s="39"/>
      <c r="IK9" s="51"/>
      <c r="IL9" s="52"/>
      <c r="IM9" s="51"/>
      <c r="IN9" s="49"/>
      <c r="IO9" s="49"/>
      <c r="IP9" s="49"/>
      <c r="IQ9" s="49"/>
      <c r="IR9" s="49"/>
      <c r="IS9" s="49"/>
      <c r="IT9" s="49"/>
      <c r="IU9" s="49"/>
      <c r="IV9" s="49"/>
      <c r="IW9" s="49"/>
      <c r="IX9" s="49"/>
      <c r="IY9" s="49"/>
      <c r="JA9" s="49"/>
      <c r="KP9" s="5"/>
      <c r="KQ9" s="5"/>
      <c r="KR9" s="5"/>
      <c r="KS9" s="5"/>
      <c r="KT9" s="5"/>
      <c r="KU9" s="5"/>
      <c r="LE9" s="49"/>
      <c r="LF9" s="49"/>
      <c r="LG9" s="49"/>
      <c r="LH9" s="49"/>
      <c r="LI9" s="49"/>
      <c r="LJ9" s="49"/>
      <c r="LK9" s="49"/>
      <c r="LL9" s="49"/>
      <c r="LM9" s="49"/>
      <c r="LN9" s="49"/>
      <c r="LO9" s="49"/>
      <c r="LP9" s="49"/>
      <c r="LQ9" s="49"/>
      <c r="LR9" s="49"/>
      <c r="LS9" s="49"/>
      <c r="LT9" s="49"/>
      <c r="LU9" s="49"/>
      <c r="LV9" s="49"/>
      <c r="LW9" s="49"/>
      <c r="LX9" s="49"/>
      <c r="LY9" s="49"/>
      <c r="LZ9" s="49"/>
      <c r="MA9" s="49"/>
      <c r="MB9" s="49"/>
      <c r="MC9" s="49"/>
      <c r="MD9" s="49"/>
      <c r="ME9" s="49"/>
      <c r="MF9" s="49"/>
      <c r="MG9" s="49"/>
      <c r="MH9" s="49"/>
      <c r="MI9" s="49"/>
      <c r="MJ9" s="49"/>
      <c r="MK9" s="49"/>
      <c r="ML9" s="49"/>
      <c r="MM9" s="49"/>
      <c r="MN9" s="49"/>
      <c r="MO9" s="49"/>
      <c r="MP9" s="49"/>
      <c r="MQ9" s="49"/>
      <c r="MR9" s="49"/>
      <c r="MS9" s="49"/>
      <c r="MT9" s="49"/>
      <c r="MU9" s="49"/>
      <c r="MV9" s="49"/>
      <c r="MW9" s="49"/>
      <c r="MX9" s="49"/>
      <c r="MY9" s="49"/>
      <c r="MZ9" s="49"/>
      <c r="NA9" s="49"/>
      <c r="NB9" s="49"/>
      <c r="NC9" s="49"/>
      <c r="ND9" s="49"/>
      <c r="NE9" s="39"/>
      <c r="NF9" s="49"/>
      <c r="NH9" s="40"/>
      <c r="NI9" s="40"/>
      <c r="NJ9" s="40"/>
      <c r="NK9" s="40"/>
      <c r="NL9" s="40"/>
      <c r="NM9" s="40"/>
      <c r="NS9" s="5"/>
      <c r="NU9" s="5"/>
      <c r="NW9" s="5"/>
      <c r="NX9" s="5"/>
      <c r="NY9" s="5"/>
      <c r="NZ9" s="5"/>
      <c r="OA9" s="5"/>
      <c r="OB9" s="5"/>
    </row>
    <row r="10" spans="1:392">
      <c r="A10" s="35">
        <v>1935</v>
      </c>
      <c r="B10" s="36">
        <v>0.46739999999999998</v>
      </c>
      <c r="C10" s="36">
        <v>7.8149999999999997E-2</v>
      </c>
      <c r="D10" s="38">
        <f t="shared" si="6"/>
        <v>0.31169999999999998</v>
      </c>
      <c r="E10" s="40">
        <f t="shared" si="7"/>
        <v>1101.7681434120534</v>
      </c>
      <c r="F10" s="40">
        <f t="shared" si="1"/>
        <v>1473.8488012856731</v>
      </c>
      <c r="G10" s="40">
        <f t="shared" si="8"/>
        <v>908.43101664231767</v>
      </c>
      <c r="H10" s="40">
        <f t="shared" si="9"/>
        <v>444.97065130748933</v>
      </c>
      <c r="I10" s="40">
        <f t="shared" si="18"/>
        <v>1353.401667949807</v>
      </c>
      <c r="J10" s="59">
        <v>2.5499999999999998E-2</v>
      </c>
      <c r="K10" s="61">
        <f t="shared" si="19"/>
        <v>0.79074673606380641</v>
      </c>
      <c r="L10" s="5" t="s">
        <v>89</v>
      </c>
      <c r="M10" s="5" t="s">
        <v>90</v>
      </c>
      <c r="N10" s="5" t="s">
        <v>88</v>
      </c>
      <c r="S10" s="5"/>
      <c r="T10" s="5"/>
      <c r="U10" s="5"/>
      <c r="X10" s="40">
        <v>1101.7681434120534</v>
      </c>
      <c r="Y10" s="40">
        <v>1240.6537742071298</v>
      </c>
      <c r="Z10" s="40">
        <v>1353.401667949807</v>
      </c>
      <c r="AA10" s="58">
        <v>1433.1413282339242</v>
      </c>
      <c r="AB10" s="40">
        <v>1474.4630244903312</v>
      </c>
      <c r="AC10" s="40">
        <v>1473.8488012856731</v>
      </c>
      <c r="AD10" s="40"/>
      <c r="AE10" s="40">
        <v>1101.7681434120534</v>
      </c>
      <c r="AF10" s="65">
        <f t="shared" si="2"/>
        <v>1935</v>
      </c>
      <c r="AG10" s="39">
        <v>0.46740000000000026</v>
      </c>
      <c r="AH10" s="39">
        <v>0.38955000000000006</v>
      </c>
      <c r="AI10" s="39">
        <v>0.31170000000000009</v>
      </c>
      <c r="AJ10" s="39">
        <v>0.23385000000000011</v>
      </c>
      <c r="AK10" s="39">
        <v>0.15599999999999992</v>
      </c>
      <c r="AL10" s="39">
        <v>7.8149999999999942E-2</v>
      </c>
      <c r="AM10" s="40" t="s">
        <v>115</v>
      </c>
      <c r="AN10" s="39">
        <f t="shared" si="10"/>
        <v>0.31170000000000009</v>
      </c>
      <c r="AO10" s="40">
        <f t="shared" si="21"/>
        <v>1353.401667949807</v>
      </c>
      <c r="AP10" s="40"/>
      <c r="AQ10" s="40">
        <f t="shared" si="11"/>
        <v>1101.7681434120534</v>
      </c>
      <c r="AR10" s="40">
        <f t="shared" si="12"/>
        <v>1240.6537742071298</v>
      </c>
      <c r="AS10" s="40">
        <f t="shared" si="13"/>
        <v>1353.401667949807</v>
      </c>
      <c r="AT10" s="40">
        <f t="shared" si="14"/>
        <v>1433.1413282339247</v>
      </c>
      <c r="AU10" s="40">
        <f t="shared" si="15"/>
        <v>1474.4630244903312</v>
      </c>
      <c r="AV10" s="40">
        <f t="shared" si="16"/>
        <v>1473.8488012856731</v>
      </c>
      <c r="AX10" s="39">
        <f t="shared" si="17"/>
        <v>0.44189999999999996</v>
      </c>
      <c r="BE10" s="40"/>
      <c r="BK10" s="5"/>
      <c r="BL10" s="40"/>
      <c r="BM10" s="40"/>
      <c r="BN10" s="40"/>
      <c r="BO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R10" s="5"/>
      <c r="CS10" s="5"/>
      <c r="CT10" s="5"/>
      <c r="CV10" s="40"/>
      <c r="CW10" s="40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FK10" s="5"/>
      <c r="FZ10" s="40"/>
      <c r="GR10" s="5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IF10" s="40"/>
      <c r="IG10" s="40"/>
      <c r="IH10" s="53"/>
      <c r="II10" s="39"/>
      <c r="IK10" s="51"/>
      <c r="IL10" s="52"/>
      <c r="IM10" s="51"/>
      <c r="IN10" s="49"/>
      <c r="IO10" s="49"/>
      <c r="IP10" s="49"/>
      <c r="IQ10" s="49"/>
      <c r="IR10" s="49"/>
      <c r="IS10" s="49"/>
      <c r="IT10" s="49"/>
      <c r="IU10" s="49"/>
      <c r="IV10" s="49"/>
      <c r="IW10" s="49"/>
      <c r="IX10" s="49"/>
      <c r="IY10" s="49"/>
      <c r="JA10" s="49"/>
      <c r="KP10" s="5"/>
      <c r="KQ10" s="5"/>
      <c r="KR10" s="5"/>
      <c r="KS10" s="5"/>
      <c r="KT10" s="5"/>
      <c r="KU10" s="5"/>
      <c r="LE10" s="49"/>
      <c r="LF10" s="49"/>
      <c r="LG10" s="49"/>
      <c r="LH10" s="49"/>
      <c r="LI10" s="49"/>
      <c r="LJ10" s="49"/>
      <c r="LK10" s="49"/>
      <c r="LL10" s="49"/>
      <c r="LM10" s="49"/>
      <c r="LN10" s="49"/>
      <c r="LO10" s="49"/>
      <c r="LP10" s="49"/>
      <c r="LQ10" s="49"/>
      <c r="LR10" s="49"/>
      <c r="LS10" s="49"/>
      <c r="LT10" s="49"/>
      <c r="LU10" s="49"/>
      <c r="LV10" s="49"/>
      <c r="LW10" s="49"/>
      <c r="LX10" s="49"/>
      <c r="LY10" s="49"/>
      <c r="LZ10" s="49"/>
      <c r="MA10" s="49"/>
      <c r="MB10" s="49"/>
      <c r="MC10" s="49"/>
      <c r="MD10" s="49"/>
      <c r="ME10" s="49"/>
      <c r="MF10" s="49"/>
      <c r="MG10" s="49"/>
      <c r="MH10" s="49"/>
      <c r="MI10" s="49"/>
      <c r="MJ10" s="49"/>
      <c r="MK10" s="49"/>
      <c r="ML10" s="49"/>
      <c r="MM10" s="49"/>
      <c r="MN10" s="49"/>
      <c r="MO10" s="49"/>
      <c r="MP10" s="49"/>
      <c r="MQ10" s="49"/>
      <c r="MR10" s="49"/>
      <c r="MS10" s="49"/>
      <c r="MT10" s="49"/>
      <c r="MU10" s="49"/>
      <c r="MV10" s="49"/>
      <c r="MW10" s="49"/>
      <c r="MX10" s="49"/>
      <c r="MY10" s="49"/>
      <c r="MZ10" s="49"/>
      <c r="NA10" s="49"/>
      <c r="NB10" s="49"/>
      <c r="NC10" s="49"/>
      <c r="ND10" s="49"/>
      <c r="NE10" s="39"/>
      <c r="NF10" s="49"/>
      <c r="NH10" s="40"/>
      <c r="NI10" s="40"/>
      <c r="NJ10" s="40"/>
      <c r="NK10" s="40"/>
      <c r="NL10" s="40"/>
      <c r="NM10" s="40"/>
      <c r="NS10" s="5"/>
      <c r="NU10" s="5"/>
      <c r="NW10" s="5"/>
      <c r="NX10" s="5"/>
      <c r="NY10" s="5"/>
      <c r="NZ10" s="5"/>
      <c r="OA10" s="5"/>
      <c r="OB10" s="5"/>
    </row>
    <row r="11" spans="1:392">
      <c r="A11" s="35">
        <v>1936</v>
      </c>
      <c r="B11" s="36">
        <v>0.31940000000000002</v>
      </c>
      <c r="C11" s="36">
        <v>6.9874999999999993E-2</v>
      </c>
      <c r="D11" s="38">
        <f t="shared" si="6"/>
        <v>0.21959000000000001</v>
      </c>
      <c r="E11" s="40">
        <f t="shared" si="7"/>
        <v>1453.6728884178631</v>
      </c>
      <c r="F11" s="40">
        <f t="shared" si="1"/>
        <v>1576.8339862755092</v>
      </c>
      <c r="G11" s="40">
        <f t="shared" si="8"/>
        <v>1071.406896415785</v>
      </c>
      <c r="H11" s="40">
        <f t="shared" si="9"/>
        <v>579.18824379911996</v>
      </c>
      <c r="I11" s="40">
        <f t="shared" si="18"/>
        <v>1650.5951402149049</v>
      </c>
      <c r="J11" s="59">
        <v>1.03E-2</v>
      </c>
      <c r="K11" s="61">
        <f t="shared" si="19"/>
        <v>0.79889142744526365</v>
      </c>
      <c r="S11" s="5"/>
      <c r="T11" s="5"/>
      <c r="U11" s="5"/>
      <c r="X11" s="40">
        <v>1453.6728884178631</v>
      </c>
      <c r="Y11" s="40">
        <v>1575.0037630870802</v>
      </c>
      <c r="Z11" s="40">
        <v>1650.5951402149049</v>
      </c>
      <c r="AA11" s="58">
        <v>1676.3239145152975</v>
      </c>
      <c r="AB11" s="40">
        <v>1651.0742055637832</v>
      </c>
      <c r="AC11" s="40">
        <v>1576.8339862755092</v>
      </c>
      <c r="AD11" s="40"/>
      <c r="AE11" s="40">
        <v>1453.6728884178631</v>
      </c>
      <c r="AF11" s="65">
        <f t="shared" si="2"/>
        <v>1936</v>
      </c>
      <c r="AG11" s="39">
        <v>0.31939999999999991</v>
      </c>
      <c r="AH11" s="39">
        <v>0.26949500000000004</v>
      </c>
      <c r="AI11" s="39">
        <v>0.21958999999999973</v>
      </c>
      <c r="AJ11" s="39">
        <v>0.16968499999999986</v>
      </c>
      <c r="AK11" s="39">
        <v>0.11978</v>
      </c>
      <c r="AL11" s="39">
        <v>6.9874999999999909E-2</v>
      </c>
      <c r="AM11" s="40" t="s">
        <v>115</v>
      </c>
      <c r="AN11" s="39">
        <f t="shared" si="10"/>
        <v>0.21958999999999973</v>
      </c>
      <c r="AO11" s="40">
        <f t="shared" si="21"/>
        <v>1650.5951402149049</v>
      </c>
      <c r="AP11" s="40"/>
      <c r="AQ11" s="40">
        <f t="shared" si="11"/>
        <v>1453.6728884178631</v>
      </c>
      <c r="AR11" s="40">
        <f t="shared" si="12"/>
        <v>1575.0037630870802</v>
      </c>
      <c r="AS11" s="40">
        <f t="shared" si="13"/>
        <v>1650.5951402149049</v>
      </c>
      <c r="AT11" s="40">
        <f t="shared" si="14"/>
        <v>1676.3239145152979</v>
      </c>
      <c r="AU11" s="40">
        <f t="shared" si="15"/>
        <v>1651.0742055637832</v>
      </c>
      <c r="AV11" s="40">
        <f t="shared" si="16"/>
        <v>1576.8339862755092</v>
      </c>
      <c r="AX11" s="39">
        <f t="shared" si="17"/>
        <v>0.30910000000000004</v>
      </c>
      <c r="BE11" s="40"/>
      <c r="BK11" s="5"/>
      <c r="BL11" s="40"/>
      <c r="BM11" s="40"/>
      <c r="BN11" s="40"/>
      <c r="BO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R11" s="5"/>
      <c r="CS11" s="5"/>
      <c r="CT11" s="5"/>
      <c r="CV11" s="40"/>
      <c r="CW11" s="40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FK11" s="5"/>
      <c r="FZ11" s="40"/>
      <c r="GR11" s="5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IF11" s="40"/>
      <c r="IG11" s="40"/>
      <c r="IH11" s="53"/>
      <c r="II11" s="39"/>
      <c r="IK11" s="51"/>
      <c r="IL11" s="52"/>
      <c r="IM11" s="51"/>
      <c r="IN11" s="49"/>
      <c r="IO11" s="49"/>
      <c r="IP11" s="49"/>
      <c r="IQ11" s="49"/>
      <c r="IR11" s="49"/>
      <c r="IS11" s="49"/>
      <c r="IT11" s="49"/>
      <c r="IU11" s="49"/>
      <c r="IV11" s="49"/>
      <c r="IW11" s="49"/>
      <c r="IX11" s="49"/>
      <c r="IY11" s="49"/>
      <c r="JA11" s="49"/>
      <c r="KP11" s="5"/>
      <c r="KQ11" s="5"/>
      <c r="KR11" s="5"/>
      <c r="KS11" s="5"/>
      <c r="KT11" s="5"/>
      <c r="KU11" s="5"/>
      <c r="LE11" s="49"/>
      <c r="LF11" s="49"/>
      <c r="LG11" s="49"/>
      <c r="LH11" s="49"/>
      <c r="LI11" s="49"/>
      <c r="LJ11" s="49"/>
      <c r="LK11" s="49"/>
      <c r="LL11" s="49"/>
      <c r="LM11" s="49"/>
      <c r="LN11" s="49"/>
      <c r="LO11" s="49"/>
      <c r="LP11" s="49"/>
      <c r="LQ11" s="49"/>
      <c r="LR11" s="49"/>
      <c r="LS11" s="49"/>
      <c r="LT11" s="49"/>
      <c r="LU11" s="49"/>
      <c r="LV11" s="49"/>
      <c r="LW11" s="49"/>
      <c r="LX11" s="49"/>
      <c r="LY11" s="49"/>
      <c r="LZ11" s="49"/>
      <c r="MA11" s="49"/>
      <c r="MB11" s="49"/>
      <c r="MC11" s="49"/>
      <c r="MD11" s="49"/>
      <c r="ME11" s="49"/>
      <c r="MF11" s="49"/>
      <c r="MG11" s="49"/>
      <c r="MH11" s="49"/>
      <c r="MI11" s="49"/>
      <c r="MJ11" s="49"/>
      <c r="MK11" s="49"/>
      <c r="ML11" s="49"/>
      <c r="MM11" s="49"/>
      <c r="MN11" s="49"/>
      <c r="MO11" s="49"/>
      <c r="MP11" s="49"/>
      <c r="MQ11" s="49"/>
      <c r="MR11" s="49"/>
      <c r="MS11" s="49"/>
      <c r="MT11" s="49"/>
      <c r="MU11" s="49"/>
      <c r="MV11" s="49"/>
      <c r="MW11" s="49"/>
      <c r="MX11" s="49"/>
      <c r="MY11" s="49"/>
      <c r="MZ11" s="49"/>
      <c r="NA11" s="49"/>
      <c r="NB11" s="49"/>
      <c r="NC11" s="49"/>
      <c r="ND11" s="49"/>
      <c r="NE11" s="39"/>
      <c r="NF11" s="49"/>
      <c r="NH11" s="40"/>
      <c r="NI11" s="40"/>
      <c r="NJ11" s="40"/>
      <c r="NK11" s="40"/>
      <c r="NL11" s="40"/>
      <c r="NM11" s="40"/>
      <c r="NS11" s="5"/>
      <c r="NU11" s="5"/>
      <c r="NW11" s="5"/>
      <c r="NX11" s="5"/>
      <c r="NY11" s="5"/>
      <c r="NZ11" s="5"/>
      <c r="OA11" s="5"/>
      <c r="OB11" s="5"/>
    </row>
    <row r="12" spans="1:392">
      <c r="A12" s="35">
        <v>1937</v>
      </c>
      <c r="B12" s="36">
        <v>-0.35339999999999999</v>
      </c>
      <c r="C12" s="36">
        <v>-1.7950000000000001E-2</v>
      </c>
      <c r="D12" s="38">
        <f t="shared" si="6"/>
        <v>-0.21921999999999997</v>
      </c>
      <c r="E12" s="40">
        <f t="shared" si="7"/>
        <v>939.94488965099038</v>
      </c>
      <c r="F12" s="40">
        <f t="shared" si="1"/>
        <v>1548.5298162218637</v>
      </c>
      <c r="G12" s="40">
        <f t="shared" si="8"/>
        <v>640.36489059777455</v>
      </c>
      <c r="H12" s="40">
        <f t="shared" si="9"/>
        <v>648.38678297921888</v>
      </c>
      <c r="I12" s="40">
        <f t="shared" si="18"/>
        <v>1288.7516735769934</v>
      </c>
      <c r="J12" s="59">
        <v>3.73E-2</v>
      </c>
      <c r="K12" s="61">
        <f t="shared" si="19"/>
        <v>0.82869007768897207</v>
      </c>
      <c r="L12" s="39">
        <f t="shared" ref="L12:L43" si="22">POWER(E12/E2,1/10)-1</f>
        <v>-6.1742637577059112E-3</v>
      </c>
      <c r="M12" s="39">
        <f t="shared" ref="M12:M43" si="23">POWER(F12/F2,1/10)-1</f>
        <v>4.4700871963235134E-2</v>
      </c>
      <c r="N12" s="39">
        <f>POWER(I12/1000,1/10)-1</f>
        <v>2.5691896144605542E-2</v>
      </c>
      <c r="P12" s="39"/>
      <c r="Q12" s="39"/>
      <c r="R12" s="39"/>
      <c r="S12" s="5"/>
      <c r="T12" s="5"/>
      <c r="U12" s="5"/>
      <c r="X12" s="40">
        <v>939.94488965099038</v>
      </c>
      <c r="Y12" s="40">
        <v>1124.0644356776183</v>
      </c>
      <c r="Z12" s="40">
        <v>1288.7516735769934</v>
      </c>
      <c r="AA12" s="58">
        <v>1421.3047574000852</v>
      </c>
      <c r="AB12" s="40">
        <v>1510.6668551226389</v>
      </c>
      <c r="AC12" s="40">
        <v>1548.5298162218637</v>
      </c>
      <c r="AD12" s="40"/>
      <c r="AE12" s="40">
        <v>939.94488965099038</v>
      </c>
      <c r="AF12" s="65">
        <f t="shared" si="2"/>
        <v>1937</v>
      </c>
      <c r="AG12" s="39">
        <v>-0.35339999999999994</v>
      </c>
      <c r="AH12" s="39">
        <v>-0.28630999999999995</v>
      </c>
      <c r="AI12" s="39">
        <v>-0.21921999999999997</v>
      </c>
      <c r="AJ12" s="39">
        <v>-0.15212999999999999</v>
      </c>
      <c r="AK12" s="39">
        <v>-8.5040000000000004E-2</v>
      </c>
      <c r="AL12" s="39">
        <v>-1.7950000000000133E-2</v>
      </c>
      <c r="AM12" s="40" t="s">
        <v>115</v>
      </c>
      <c r="AN12" s="39">
        <f t="shared" si="10"/>
        <v>-0.21921999999999997</v>
      </c>
      <c r="AO12" s="40">
        <f t="shared" si="21"/>
        <v>1288.7516735769934</v>
      </c>
      <c r="AP12" s="40"/>
      <c r="AQ12" s="40">
        <f t="shared" si="11"/>
        <v>939.94488965099038</v>
      </c>
      <c r="AR12" s="40">
        <f t="shared" si="12"/>
        <v>1124.0644356776183</v>
      </c>
      <c r="AS12" s="40">
        <f t="shared" si="13"/>
        <v>1288.7516735769934</v>
      </c>
      <c r="AT12" s="40">
        <f t="shared" si="14"/>
        <v>1421.3047574000857</v>
      </c>
      <c r="AU12" s="40">
        <f t="shared" si="15"/>
        <v>1510.6668551226389</v>
      </c>
      <c r="AV12" s="40">
        <f t="shared" si="16"/>
        <v>1548.5298162218637</v>
      </c>
      <c r="AX12" s="39">
        <f t="shared" si="17"/>
        <v>-0.39069999999999999</v>
      </c>
      <c r="BE12" s="40"/>
      <c r="BK12" s="5"/>
      <c r="BL12" s="40"/>
      <c r="BM12" s="40"/>
      <c r="BN12" s="40"/>
      <c r="BO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R12" s="5"/>
      <c r="CS12" s="5"/>
      <c r="CT12" s="5"/>
      <c r="CV12" s="40"/>
      <c r="CW12" s="40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FK12" s="5"/>
      <c r="FZ12" s="40"/>
      <c r="GR12" s="5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IF12" s="40"/>
      <c r="IG12" s="40"/>
      <c r="IH12" s="53"/>
      <c r="II12" s="39"/>
      <c r="IK12" s="51"/>
      <c r="IL12" s="52"/>
      <c r="IM12" s="51"/>
      <c r="IN12" s="49"/>
      <c r="IO12" s="49"/>
      <c r="IP12" s="49"/>
      <c r="IQ12" s="49"/>
      <c r="IR12" s="49"/>
      <c r="IS12" s="49"/>
      <c r="IT12" s="49"/>
      <c r="IU12" s="49"/>
      <c r="IV12" s="49"/>
      <c r="IW12" s="49"/>
      <c r="IX12" s="49"/>
      <c r="IY12" s="49"/>
      <c r="JA12" s="49"/>
      <c r="KP12" s="5"/>
      <c r="KQ12" s="5"/>
      <c r="KR12" s="5"/>
      <c r="KS12" s="5"/>
      <c r="KT12" s="5"/>
      <c r="KU12" s="5"/>
      <c r="LE12" s="49"/>
      <c r="LF12" s="49"/>
      <c r="LG12" s="49"/>
      <c r="LH12" s="49"/>
      <c r="LI12" s="49"/>
      <c r="LJ12" s="49"/>
      <c r="LK12" s="49"/>
      <c r="LL12" s="49"/>
      <c r="LM12" s="49"/>
      <c r="LN12" s="49"/>
      <c r="LO12" s="49"/>
      <c r="LP12" s="49"/>
      <c r="LQ12" s="49"/>
      <c r="LR12" s="49"/>
      <c r="LS12" s="49"/>
      <c r="LT12" s="49"/>
      <c r="LU12" s="49"/>
      <c r="LV12" s="49"/>
      <c r="LW12" s="49"/>
      <c r="LX12" s="49"/>
      <c r="LY12" s="49"/>
      <c r="LZ12" s="49"/>
      <c r="MA12" s="49"/>
      <c r="MB12" s="49"/>
      <c r="MC12" s="49"/>
      <c r="MD12" s="49"/>
      <c r="ME12" s="49"/>
      <c r="MF12" s="49"/>
      <c r="MG12" s="49"/>
      <c r="MH12" s="49"/>
      <c r="MI12" s="49"/>
      <c r="MJ12" s="49"/>
      <c r="MK12" s="49"/>
      <c r="ML12" s="49"/>
      <c r="MM12" s="49"/>
      <c r="MN12" s="49"/>
      <c r="MO12" s="49"/>
      <c r="MP12" s="49"/>
      <c r="MQ12" s="49"/>
      <c r="MR12" s="49"/>
      <c r="MS12" s="49"/>
      <c r="MT12" s="49"/>
      <c r="MU12" s="49"/>
      <c r="MV12" s="49"/>
      <c r="MW12" s="49"/>
      <c r="MX12" s="49"/>
      <c r="MY12" s="49"/>
      <c r="MZ12" s="49"/>
      <c r="NA12" s="49"/>
      <c r="NB12" s="49"/>
      <c r="NC12" s="49"/>
      <c r="ND12" s="49"/>
      <c r="NE12" s="39"/>
      <c r="NF12" s="49"/>
      <c r="NH12" s="40"/>
      <c r="NI12" s="40"/>
      <c r="NJ12" s="40"/>
      <c r="NK12" s="40"/>
      <c r="NL12" s="40"/>
      <c r="NM12" s="40"/>
      <c r="NS12" s="5"/>
      <c r="NU12" s="5"/>
      <c r="NW12" s="5"/>
      <c r="NX12" s="5"/>
      <c r="NY12" s="5"/>
      <c r="NZ12" s="5"/>
      <c r="OA12" s="5"/>
      <c r="OB12" s="5"/>
    </row>
    <row r="13" spans="1:392">
      <c r="A13" s="35">
        <v>1938</v>
      </c>
      <c r="B13" s="36">
        <v>0.2928</v>
      </c>
      <c r="C13" s="36">
        <v>5.6899999999999999E-2</v>
      </c>
      <c r="D13" s="38">
        <f t="shared" si="6"/>
        <v>0.19844000000000001</v>
      </c>
      <c r="E13" s="40">
        <f t="shared" si="7"/>
        <v>1215.1607533408003</v>
      </c>
      <c r="F13" s="40">
        <f t="shared" si="1"/>
        <v>1636.6411627648877</v>
      </c>
      <c r="G13" s="40">
        <f t="shared" si="8"/>
        <v>999.65889816020217</v>
      </c>
      <c r="H13" s="40">
        <f t="shared" si="9"/>
        <v>544.83265752140971</v>
      </c>
      <c r="I13" s="40">
        <f t="shared" si="18"/>
        <v>1544.4915556816118</v>
      </c>
      <c r="J13" s="59">
        <v>-2.0299999999999999E-2</v>
      </c>
      <c r="K13" s="61">
        <f t="shared" si="19"/>
        <v>0.8118676691118859</v>
      </c>
      <c r="L13" s="39">
        <f t="shared" si="22"/>
        <v>-1.6703564518269931E-2</v>
      </c>
      <c r="M13" s="39">
        <f t="shared" si="23"/>
        <v>4.7815561428558917E-2</v>
      </c>
      <c r="N13" s="39">
        <f t="shared" ref="N13:N44" si="24">POWER(I13/I3,1/10)-1</f>
        <v>1.9502297031578353E-2</v>
      </c>
      <c r="P13" s="39"/>
      <c r="Q13" s="39"/>
      <c r="R13" s="39"/>
      <c r="S13" s="5"/>
      <c r="T13" s="5"/>
      <c r="U13" s="5"/>
      <c r="X13" s="40">
        <v>1215.1607533408003</v>
      </c>
      <c r="Y13" s="40">
        <v>1400.1571423687549</v>
      </c>
      <c r="Z13" s="40">
        <v>1544.4915556816118</v>
      </c>
      <c r="AA13" s="58">
        <v>1636.2913150044221</v>
      </c>
      <c r="AB13" s="40">
        <v>1667.897061403803</v>
      </c>
      <c r="AC13" s="40">
        <v>1636.6411627648877</v>
      </c>
      <c r="AD13" s="40"/>
      <c r="AE13" s="40">
        <v>1215.1607533408003</v>
      </c>
      <c r="AF13" s="65">
        <f t="shared" si="2"/>
        <v>1938</v>
      </c>
      <c r="AG13" s="39">
        <v>0.29279999999999995</v>
      </c>
      <c r="AH13" s="39">
        <v>0.24561999999999995</v>
      </c>
      <c r="AI13" s="39">
        <v>0.19843999999999973</v>
      </c>
      <c r="AJ13" s="39">
        <v>0.15125999999999995</v>
      </c>
      <c r="AK13" s="39">
        <v>0.10407999999999995</v>
      </c>
      <c r="AL13" s="39">
        <v>5.6899999999999951E-2</v>
      </c>
      <c r="AM13" s="40" t="s">
        <v>115</v>
      </c>
      <c r="AN13" s="39">
        <f t="shared" si="10"/>
        <v>0.19843999999999973</v>
      </c>
      <c r="AO13" s="40">
        <f t="shared" si="21"/>
        <v>1544.4915556816115</v>
      </c>
      <c r="AP13" s="40"/>
      <c r="AQ13" s="40">
        <f t="shared" si="11"/>
        <v>1215.1607533408003</v>
      </c>
      <c r="AR13" s="40">
        <f t="shared" si="12"/>
        <v>1400.1571423687549</v>
      </c>
      <c r="AS13" s="40">
        <f t="shared" si="13"/>
        <v>1544.4915556816115</v>
      </c>
      <c r="AT13" s="40">
        <f t="shared" si="14"/>
        <v>1636.2913150044226</v>
      </c>
      <c r="AU13" s="40">
        <f t="shared" si="15"/>
        <v>1667.897061403803</v>
      </c>
      <c r="AV13" s="40">
        <f t="shared" si="16"/>
        <v>1636.6411627648877</v>
      </c>
      <c r="AX13" s="39">
        <f t="shared" si="17"/>
        <v>0.31309999999999999</v>
      </c>
      <c r="BE13" s="40"/>
      <c r="BK13" s="5"/>
      <c r="BL13" s="40"/>
      <c r="BM13" s="40"/>
      <c r="BN13" s="40"/>
      <c r="BO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R13" s="5"/>
      <c r="CS13" s="5"/>
      <c r="CT13" s="5"/>
      <c r="CV13" s="40"/>
      <c r="CW13" s="40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FK13" s="5"/>
      <c r="FZ13" s="40"/>
      <c r="GR13" s="5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IF13" s="40"/>
      <c r="IG13" s="40"/>
      <c r="IH13" s="53"/>
      <c r="II13" s="39"/>
      <c r="IK13" s="51"/>
      <c r="IL13" s="52"/>
      <c r="IM13" s="51"/>
      <c r="IN13" s="49"/>
      <c r="IO13" s="49"/>
      <c r="IP13" s="49"/>
      <c r="IQ13" s="49"/>
      <c r="IR13" s="49"/>
      <c r="IS13" s="49"/>
      <c r="IT13" s="49"/>
      <c r="IU13" s="49"/>
      <c r="IV13" s="49"/>
      <c r="IW13" s="49"/>
      <c r="IX13" s="49"/>
      <c r="IY13" s="49"/>
      <c r="JA13" s="49"/>
      <c r="KP13" s="5"/>
      <c r="KQ13" s="5"/>
      <c r="KR13" s="5"/>
      <c r="KS13" s="5"/>
      <c r="KT13" s="5"/>
      <c r="KU13" s="5"/>
      <c r="LE13" s="49"/>
      <c r="LF13" s="49"/>
      <c r="LG13" s="49"/>
      <c r="LH13" s="49"/>
      <c r="LI13" s="49"/>
      <c r="LJ13" s="49"/>
      <c r="LK13" s="49"/>
      <c r="LL13" s="49"/>
      <c r="LM13" s="49"/>
      <c r="LN13" s="49"/>
      <c r="LO13" s="49"/>
      <c r="LP13" s="49"/>
      <c r="LQ13" s="49"/>
      <c r="LR13" s="49"/>
      <c r="LS13" s="49"/>
      <c r="LT13" s="49"/>
      <c r="LU13" s="49"/>
      <c r="LV13" s="49"/>
      <c r="LW13" s="49"/>
      <c r="LX13" s="49"/>
      <c r="LY13" s="49"/>
      <c r="LZ13" s="49"/>
      <c r="MA13" s="49"/>
      <c r="MB13" s="49"/>
      <c r="MC13" s="49"/>
      <c r="MD13" s="49"/>
      <c r="ME13" s="49"/>
      <c r="MF13" s="49"/>
      <c r="MG13" s="49"/>
      <c r="MH13" s="49"/>
      <c r="MI13" s="49"/>
      <c r="MJ13" s="49"/>
      <c r="MK13" s="49"/>
      <c r="ML13" s="49"/>
      <c r="MM13" s="49"/>
      <c r="MN13" s="49"/>
      <c r="MO13" s="49"/>
      <c r="MP13" s="49"/>
      <c r="MQ13" s="49"/>
      <c r="MR13" s="49"/>
      <c r="MS13" s="49"/>
      <c r="MT13" s="49"/>
      <c r="MU13" s="49"/>
      <c r="MV13" s="49"/>
      <c r="MW13" s="49"/>
      <c r="MX13" s="49"/>
      <c r="MY13" s="49"/>
      <c r="MZ13" s="49"/>
      <c r="NA13" s="49"/>
      <c r="NB13" s="49"/>
      <c r="NC13" s="49"/>
      <c r="ND13" s="49"/>
      <c r="NE13" s="39"/>
      <c r="NF13" s="49"/>
      <c r="NH13" s="40"/>
      <c r="NI13" s="40"/>
      <c r="NJ13" s="40"/>
      <c r="NK13" s="40"/>
      <c r="NL13" s="40"/>
      <c r="NM13" s="40"/>
      <c r="NS13" s="5"/>
      <c r="NU13" s="5"/>
      <c r="NW13" s="5"/>
      <c r="NX13" s="5"/>
      <c r="NY13" s="5"/>
      <c r="NZ13" s="5"/>
      <c r="OA13" s="5"/>
      <c r="OB13" s="5"/>
    </row>
    <row r="14" spans="1:392">
      <c r="A14" s="35">
        <v>1939</v>
      </c>
      <c r="B14" s="36">
        <v>-1.0999999999999999E-2</v>
      </c>
      <c r="C14" s="36">
        <v>5.1049999999999998E-2</v>
      </c>
      <c r="D14" s="38">
        <f t="shared" si="6"/>
        <v>1.3820000000000002E-2</v>
      </c>
      <c r="E14" s="40">
        <f t="shared" si="7"/>
        <v>1201.7939850540515</v>
      </c>
      <c r="F14" s="40">
        <f t="shared" si="1"/>
        <v>1720.1916941240352</v>
      </c>
      <c r="G14" s="40">
        <f t="shared" si="8"/>
        <v>916.50128914146842</v>
      </c>
      <c r="H14" s="40">
        <f t="shared" si="9"/>
        <v>649.33513983966327</v>
      </c>
      <c r="I14" s="40">
        <f t="shared" si="18"/>
        <v>1565.8364289811316</v>
      </c>
      <c r="J14" s="59">
        <v>-1.2999999999999999E-2</v>
      </c>
      <c r="K14" s="61">
        <f t="shared" si="19"/>
        <v>0.80131338941343133</v>
      </c>
      <c r="L14" s="39">
        <f t="shared" si="22"/>
        <v>-9.242974974138396E-3</v>
      </c>
      <c r="M14" s="39">
        <f t="shared" si="23"/>
        <v>4.9581418713546821E-2</v>
      </c>
      <c r="N14" s="39">
        <f t="shared" si="24"/>
        <v>2.4694994955750449E-2</v>
      </c>
      <c r="P14" s="39"/>
      <c r="Q14" s="39"/>
      <c r="R14" s="39"/>
      <c r="S14" s="5"/>
      <c r="T14" s="5"/>
      <c r="U14" s="5"/>
      <c r="X14" s="40">
        <v>1201.7939850540515</v>
      </c>
      <c r="Y14" s="40">
        <v>1402.1313639394948</v>
      </c>
      <c r="Z14" s="40">
        <v>1565.8364289811316</v>
      </c>
      <c r="AA14" s="58">
        <v>1679.2112361969882</v>
      </c>
      <c r="AB14" s="40">
        <v>1732.3446038564459</v>
      </c>
      <c r="AC14" s="40">
        <v>1720.1916941240352</v>
      </c>
      <c r="AD14" s="40"/>
      <c r="AE14" s="40">
        <v>1201.7939850540515</v>
      </c>
      <c r="AF14" s="65">
        <f t="shared" si="2"/>
        <v>1939</v>
      </c>
      <c r="AG14" s="39">
        <v>-1.100000000000001E-2</v>
      </c>
      <c r="AH14" s="39">
        <v>1.4099999999999113E-3</v>
      </c>
      <c r="AI14" s="39">
        <v>1.3819999999999943E-2</v>
      </c>
      <c r="AJ14" s="39">
        <v>2.6229999999999976E-2</v>
      </c>
      <c r="AK14" s="39">
        <v>3.8640000000000008E-2</v>
      </c>
      <c r="AL14" s="39">
        <v>5.105000000000004E-2</v>
      </c>
      <c r="AM14" s="40" t="s">
        <v>115</v>
      </c>
      <c r="AN14" s="39">
        <f t="shared" si="10"/>
        <v>1.3819999999999943E-2</v>
      </c>
      <c r="AO14" s="40">
        <f t="shared" si="21"/>
        <v>1565.8364289811313</v>
      </c>
      <c r="AP14" s="40"/>
      <c r="AQ14" s="40">
        <f t="shared" si="11"/>
        <v>1201.7939850540515</v>
      </c>
      <c r="AR14" s="40">
        <f t="shared" si="12"/>
        <v>1402.1313639394948</v>
      </c>
      <c r="AS14" s="40">
        <f t="shared" si="13"/>
        <v>1565.8364289811313</v>
      </c>
      <c r="AT14" s="40">
        <f t="shared" si="14"/>
        <v>1679.2112361969885</v>
      </c>
      <c r="AU14" s="40">
        <f t="shared" si="15"/>
        <v>1732.3446038564459</v>
      </c>
      <c r="AV14" s="40">
        <f t="shared" si="16"/>
        <v>1720.1916941240352</v>
      </c>
      <c r="AX14" s="39">
        <f t="shared" si="17"/>
        <v>2E-3</v>
      </c>
      <c r="BE14" s="40"/>
      <c r="BK14" s="5"/>
      <c r="BL14" s="40"/>
      <c r="BM14" s="40"/>
      <c r="BN14" s="40"/>
      <c r="BO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R14" s="5"/>
      <c r="CS14" s="5"/>
      <c r="CT14" s="5"/>
      <c r="CV14" s="40"/>
      <c r="CW14" s="40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FK14" s="5"/>
      <c r="FZ14" s="40"/>
      <c r="GR14" s="5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IF14" s="40"/>
      <c r="IG14" s="40"/>
      <c r="IH14" s="53"/>
      <c r="II14" s="39"/>
      <c r="IK14" s="51"/>
      <c r="IL14" s="52"/>
      <c r="IM14" s="51"/>
      <c r="IN14" s="49"/>
      <c r="IO14" s="49"/>
      <c r="IP14" s="49"/>
      <c r="IQ14" s="49"/>
      <c r="IR14" s="49"/>
      <c r="IS14" s="49"/>
      <c r="IT14" s="49"/>
      <c r="IU14" s="49"/>
      <c r="IV14" s="49"/>
      <c r="IW14" s="49"/>
      <c r="IX14" s="49"/>
      <c r="IY14" s="49"/>
      <c r="JA14" s="49"/>
      <c r="KP14" s="5"/>
      <c r="KQ14" s="5"/>
      <c r="KR14" s="5"/>
      <c r="KS14" s="5"/>
      <c r="KT14" s="5"/>
      <c r="KU14" s="5"/>
      <c r="LE14" s="49"/>
      <c r="LF14" s="49"/>
      <c r="LG14" s="49"/>
      <c r="LH14" s="49"/>
      <c r="LI14" s="49"/>
      <c r="LJ14" s="49"/>
      <c r="LK14" s="49"/>
      <c r="LL14" s="49"/>
      <c r="LM14" s="49"/>
      <c r="LN14" s="49"/>
      <c r="LO14" s="49"/>
      <c r="LP14" s="49"/>
      <c r="LQ14" s="49"/>
      <c r="LR14" s="49"/>
      <c r="LS14" s="49"/>
      <c r="LT14" s="49"/>
      <c r="LU14" s="49"/>
      <c r="LV14" s="49"/>
      <c r="LW14" s="49"/>
      <c r="LX14" s="49"/>
      <c r="LY14" s="49"/>
      <c r="LZ14" s="49"/>
      <c r="MA14" s="49"/>
      <c r="MB14" s="49"/>
      <c r="MC14" s="49"/>
      <c r="MD14" s="49"/>
      <c r="ME14" s="49"/>
      <c r="MF14" s="49"/>
      <c r="MG14" s="49"/>
      <c r="MH14" s="49"/>
      <c r="MI14" s="49"/>
      <c r="MJ14" s="49"/>
      <c r="MK14" s="49"/>
      <c r="ML14" s="49"/>
      <c r="MM14" s="49"/>
      <c r="MN14" s="49"/>
      <c r="MO14" s="49"/>
      <c r="MP14" s="49"/>
      <c r="MQ14" s="49"/>
      <c r="MR14" s="49"/>
      <c r="MS14" s="49"/>
      <c r="MT14" s="49"/>
      <c r="MU14" s="49"/>
      <c r="MV14" s="49"/>
      <c r="MW14" s="49"/>
      <c r="MX14" s="49"/>
      <c r="MY14" s="49"/>
      <c r="MZ14" s="49"/>
      <c r="NA14" s="49"/>
      <c r="NB14" s="49"/>
      <c r="NC14" s="49"/>
      <c r="ND14" s="49"/>
      <c r="NE14" s="39"/>
      <c r="NF14" s="49"/>
      <c r="NH14" s="40"/>
      <c r="NI14" s="40"/>
      <c r="NJ14" s="40"/>
      <c r="NK14" s="40"/>
      <c r="NL14" s="40"/>
      <c r="NM14" s="40"/>
      <c r="NS14" s="5"/>
      <c r="NU14" s="5"/>
      <c r="NW14" s="5"/>
      <c r="NX14" s="5"/>
      <c r="NY14" s="5"/>
      <c r="NZ14" s="5"/>
      <c r="OA14" s="5"/>
      <c r="OB14" s="5"/>
    </row>
    <row r="15" spans="1:392">
      <c r="A15" s="35">
        <v>1940</v>
      </c>
      <c r="B15" s="36">
        <v>-0.1067</v>
      </c>
      <c r="C15" s="36">
        <v>5.6849999999999998E-2</v>
      </c>
      <c r="D15" s="38">
        <f t="shared" si="6"/>
        <v>-4.1279999999999997E-2</v>
      </c>
      <c r="E15" s="40">
        <f t="shared" si="7"/>
        <v>1073.5625668487842</v>
      </c>
      <c r="F15" s="40">
        <f t="shared" si="1"/>
        <v>1817.9845919349866</v>
      </c>
      <c r="G15" s="40">
        <f t="shared" si="8"/>
        <v>839.25700920530687</v>
      </c>
      <c r="H15" s="40">
        <f t="shared" si="9"/>
        <v>661.94169198748364</v>
      </c>
      <c r="I15" s="40">
        <f t="shared" si="18"/>
        <v>1501.1987011927904</v>
      </c>
      <c r="J15" s="59">
        <v>7.1999999999999998E-3</v>
      </c>
      <c r="K15" s="61">
        <f t="shared" si="19"/>
        <v>0.80708284581720813</v>
      </c>
      <c r="L15" s="39">
        <f t="shared" si="22"/>
        <v>8.3941330451522411E-3</v>
      </c>
      <c r="M15" s="39">
        <f t="shared" si="23"/>
        <v>5.2754432380141658E-2</v>
      </c>
      <c r="N15" s="39">
        <f t="shared" si="24"/>
        <v>3.5957006625036314E-2</v>
      </c>
      <c r="P15" s="39"/>
      <c r="Q15" s="39"/>
      <c r="R15" s="39"/>
      <c r="S15" s="5"/>
      <c r="T15" s="5"/>
      <c r="U15" s="5"/>
      <c r="X15" s="40">
        <v>1073.5625668487842</v>
      </c>
      <c r="Y15" s="40">
        <v>1298.3876643216117</v>
      </c>
      <c r="Z15" s="40">
        <v>1501.1987011927904</v>
      </c>
      <c r="AA15" s="58">
        <v>1664.8203959027801</v>
      </c>
      <c r="AB15" s="40">
        <v>1774.1634025935407</v>
      </c>
      <c r="AC15" s="40">
        <v>1817.9845919349866</v>
      </c>
      <c r="AD15" s="40"/>
      <c r="AE15" s="40">
        <v>1073.5625668487842</v>
      </c>
      <c r="AF15" s="65">
        <f t="shared" si="2"/>
        <v>1940</v>
      </c>
      <c r="AG15" s="39">
        <v>-0.10670000000000002</v>
      </c>
      <c r="AH15" s="39">
        <v>-7.3989999999999889E-2</v>
      </c>
      <c r="AI15" s="39">
        <v>-4.1280000000000094E-2</v>
      </c>
      <c r="AJ15" s="39">
        <v>-8.5699999999999665E-3</v>
      </c>
      <c r="AK15" s="39">
        <v>2.414000000000005E-2</v>
      </c>
      <c r="AL15" s="39">
        <v>5.6850000000000067E-2</v>
      </c>
      <c r="AM15" s="40" t="s">
        <v>115</v>
      </c>
      <c r="AN15" s="39">
        <f t="shared" si="10"/>
        <v>-4.1280000000000094E-2</v>
      </c>
      <c r="AO15" s="40">
        <f t="shared" ref="AO15:AO16" si="25">AO14*(1+AN15)</f>
        <v>1501.1987011927902</v>
      </c>
      <c r="AP15" s="40"/>
      <c r="AQ15" s="40">
        <f t="shared" si="11"/>
        <v>1073.5625668487842</v>
      </c>
      <c r="AR15" s="40">
        <f t="shared" si="12"/>
        <v>1298.3876643216117</v>
      </c>
      <c r="AS15" s="40">
        <f t="shared" si="13"/>
        <v>1501.1987011927902</v>
      </c>
      <c r="AT15" s="40">
        <f t="shared" si="14"/>
        <v>1664.8203959027803</v>
      </c>
      <c r="AU15" s="40">
        <f t="shared" si="15"/>
        <v>1774.1634025935407</v>
      </c>
      <c r="AV15" s="40">
        <f t="shared" si="16"/>
        <v>1817.9845919349866</v>
      </c>
      <c r="AX15" s="39">
        <f t="shared" si="17"/>
        <v>-0.1139</v>
      </c>
      <c r="BE15" s="40"/>
      <c r="BK15" s="5"/>
      <c r="BL15" s="40"/>
      <c r="BM15" s="40"/>
      <c r="BN15" s="40"/>
      <c r="BO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R15" s="5"/>
      <c r="CS15" s="5"/>
      <c r="CT15" s="5"/>
      <c r="CV15" s="40"/>
      <c r="CW15" s="40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FK15" s="5"/>
      <c r="FZ15" s="40"/>
      <c r="GR15" s="5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IF15" s="40"/>
      <c r="IG15" s="40"/>
      <c r="IH15" s="53"/>
      <c r="II15" s="39"/>
      <c r="IK15" s="51"/>
      <c r="IL15" s="52"/>
      <c r="IM15" s="51"/>
      <c r="IN15" s="49"/>
      <c r="IO15" s="49"/>
      <c r="IP15" s="49"/>
      <c r="IQ15" s="49"/>
      <c r="IR15" s="49"/>
      <c r="IS15" s="49"/>
      <c r="IT15" s="49"/>
      <c r="IU15" s="49"/>
      <c r="IV15" s="49"/>
      <c r="IW15" s="49"/>
      <c r="IX15" s="49"/>
      <c r="IY15" s="49"/>
      <c r="JA15" s="49"/>
      <c r="KP15" s="5"/>
      <c r="KQ15" s="5"/>
      <c r="KR15" s="5"/>
      <c r="KS15" s="5"/>
      <c r="KT15" s="5"/>
      <c r="KU15" s="5"/>
      <c r="LE15" s="49"/>
      <c r="LF15" s="49"/>
      <c r="LG15" s="49"/>
      <c r="LH15" s="49"/>
      <c r="LI15" s="49"/>
      <c r="LJ15" s="49"/>
      <c r="LK15" s="49"/>
      <c r="LL15" s="49"/>
      <c r="LM15" s="49"/>
      <c r="LN15" s="49"/>
      <c r="LO15" s="49"/>
      <c r="LP15" s="49"/>
      <c r="LQ15" s="49"/>
      <c r="LR15" s="49"/>
      <c r="LS15" s="49"/>
      <c r="LT15" s="49"/>
      <c r="LU15" s="49"/>
      <c r="LV15" s="49"/>
      <c r="LW15" s="49"/>
      <c r="LX15" s="49"/>
      <c r="LY15" s="49"/>
      <c r="LZ15" s="49"/>
      <c r="MA15" s="49"/>
      <c r="MB15" s="49"/>
      <c r="MC15" s="49"/>
      <c r="MD15" s="49"/>
      <c r="ME15" s="49"/>
      <c r="MF15" s="49"/>
      <c r="MG15" s="49"/>
      <c r="MH15" s="49"/>
      <c r="MI15" s="49"/>
      <c r="MJ15" s="49"/>
      <c r="MK15" s="49"/>
      <c r="ML15" s="49"/>
      <c r="MM15" s="49"/>
      <c r="MN15" s="49"/>
      <c r="MO15" s="49"/>
      <c r="MP15" s="49"/>
      <c r="MQ15" s="49"/>
      <c r="MR15" s="49"/>
      <c r="MS15" s="49"/>
      <c r="MT15" s="49"/>
      <c r="MU15" s="49"/>
      <c r="MV15" s="49"/>
      <c r="MW15" s="49"/>
      <c r="MX15" s="49"/>
      <c r="MY15" s="49"/>
      <c r="MZ15" s="49"/>
      <c r="NA15" s="49"/>
      <c r="NB15" s="49"/>
      <c r="NC15" s="49"/>
      <c r="ND15" s="49"/>
      <c r="NE15" s="39"/>
      <c r="NF15" s="49"/>
      <c r="NH15" s="40"/>
      <c r="NI15" s="40"/>
      <c r="NJ15" s="40"/>
      <c r="NK15" s="40"/>
      <c r="NL15" s="40"/>
      <c r="NM15" s="40"/>
      <c r="NS15" s="5"/>
      <c r="NU15" s="5"/>
      <c r="NW15" s="5"/>
      <c r="NX15" s="5"/>
      <c r="NY15" s="5"/>
      <c r="NZ15" s="5"/>
      <c r="OA15" s="5"/>
      <c r="OB15" s="5"/>
    </row>
    <row r="16" spans="1:392">
      <c r="A16" s="35">
        <v>1941</v>
      </c>
      <c r="B16" s="36">
        <v>-0.12770000000000001</v>
      </c>
      <c r="C16" s="36">
        <v>2.0324999999999999E-2</v>
      </c>
      <c r="D16" s="38">
        <f t="shared" si="6"/>
        <v>-6.8490000000000009E-2</v>
      </c>
      <c r="E16" s="40">
        <f t="shared" si="7"/>
        <v>936.4686270621944</v>
      </c>
      <c r="F16" s="40">
        <f t="shared" si="1"/>
        <v>1854.9351287660652</v>
      </c>
      <c r="G16" s="40">
        <f t="shared" si="8"/>
        <v>785.69737623028254</v>
      </c>
      <c r="H16" s="40">
        <f t="shared" si="9"/>
        <v>612.68422591781359</v>
      </c>
      <c r="I16" s="40">
        <f t="shared" si="18"/>
        <v>1398.3816021480961</v>
      </c>
      <c r="J16" s="59">
        <v>5.1200000000000002E-2</v>
      </c>
      <c r="K16" s="61">
        <f t="shared" si="19"/>
        <v>0.84840548752304912</v>
      </c>
      <c r="L16" s="39">
        <f t="shared" si="22"/>
        <v>5.3790278014263171E-2</v>
      </c>
      <c r="M16" s="39">
        <f t="shared" si="23"/>
        <v>6.3594657658846421E-2</v>
      </c>
      <c r="N16" s="39">
        <f t="shared" si="24"/>
        <v>6.5172675632885868E-2</v>
      </c>
      <c r="P16" s="39"/>
      <c r="Q16" s="39"/>
      <c r="R16" s="39"/>
      <c r="S16" s="5"/>
      <c r="T16" s="5"/>
      <c r="U16" s="5"/>
      <c r="X16" s="40">
        <v>936.4686270621944</v>
      </c>
      <c r="Y16" s="40">
        <v>1171.0223263899832</v>
      </c>
      <c r="Z16" s="40">
        <v>1398.3816021480961</v>
      </c>
      <c r="AA16" s="58">
        <v>1600.0838548081003</v>
      </c>
      <c r="AB16" s="40">
        <v>1757.6991662174728</v>
      </c>
      <c r="AC16" s="40">
        <v>1854.9351287660652</v>
      </c>
      <c r="AD16" s="40"/>
      <c r="AE16" s="40">
        <v>936.4686270621944</v>
      </c>
      <c r="AF16" s="65">
        <f t="shared" si="2"/>
        <v>1941</v>
      </c>
      <c r="AG16" s="39">
        <v>-0.12770000000000004</v>
      </c>
      <c r="AH16" s="39">
        <v>-9.8095000000000043E-2</v>
      </c>
      <c r="AI16" s="39">
        <v>-6.8490000000000051E-2</v>
      </c>
      <c r="AJ16" s="39">
        <v>-3.8885000000000058E-2</v>
      </c>
      <c r="AK16" s="39">
        <v>-9.279999999999955E-3</v>
      </c>
      <c r="AL16" s="39">
        <v>2.0324999999999926E-2</v>
      </c>
      <c r="AM16" s="40" t="s">
        <v>115</v>
      </c>
      <c r="AN16" s="39">
        <f t="shared" si="10"/>
        <v>-6.8490000000000051E-2</v>
      </c>
      <c r="AO16" s="40">
        <f t="shared" si="25"/>
        <v>1398.3816021480959</v>
      </c>
      <c r="AP16" s="40"/>
      <c r="AQ16" s="40">
        <f t="shared" si="11"/>
        <v>936.4686270621944</v>
      </c>
      <c r="AR16" s="40">
        <f t="shared" si="12"/>
        <v>1171.0223263899832</v>
      </c>
      <c r="AS16" s="40">
        <f t="shared" si="13"/>
        <v>1398.3816021480959</v>
      </c>
      <c r="AT16" s="40">
        <f t="shared" si="14"/>
        <v>1600.0838548081006</v>
      </c>
      <c r="AU16" s="40">
        <f t="shared" si="15"/>
        <v>1757.6991662174728</v>
      </c>
      <c r="AV16" s="40">
        <f t="shared" si="16"/>
        <v>1854.9351287660652</v>
      </c>
      <c r="AX16" s="39">
        <f t="shared" si="17"/>
        <v>-0.1789</v>
      </c>
      <c r="BE16" s="40"/>
      <c r="BK16" s="5"/>
      <c r="BL16" s="40"/>
      <c r="BM16" s="40"/>
      <c r="BN16" s="40"/>
      <c r="BO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R16" s="5"/>
      <c r="CS16" s="5"/>
      <c r="CT16" s="5"/>
      <c r="CV16" s="40"/>
      <c r="CW16" s="40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FK16" s="5"/>
      <c r="FZ16" s="40"/>
      <c r="GR16" s="5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IF16" s="40"/>
      <c r="IG16" s="40"/>
      <c r="IH16" s="53"/>
      <c r="II16" s="39"/>
      <c r="IK16" s="51"/>
      <c r="IL16" s="52"/>
      <c r="IM16" s="51"/>
      <c r="IN16" s="49"/>
      <c r="IO16" s="49"/>
      <c r="IP16" s="49"/>
      <c r="IQ16" s="49"/>
      <c r="IR16" s="49"/>
      <c r="IS16" s="49"/>
      <c r="IT16" s="49"/>
      <c r="IU16" s="49"/>
      <c r="IV16" s="49"/>
      <c r="IW16" s="49"/>
      <c r="IX16" s="49"/>
      <c r="IY16" s="49"/>
      <c r="JA16" s="49"/>
      <c r="KP16" s="5"/>
      <c r="KQ16" s="5"/>
      <c r="KR16" s="5"/>
      <c r="KS16" s="5"/>
      <c r="KT16" s="5"/>
      <c r="KU16" s="5"/>
      <c r="LE16" s="49"/>
      <c r="LF16" s="49"/>
      <c r="LG16" s="49"/>
      <c r="LH16" s="49"/>
      <c r="LI16" s="49"/>
      <c r="LJ16" s="49"/>
      <c r="LK16" s="49"/>
      <c r="LL16" s="49"/>
      <c r="LM16" s="49"/>
      <c r="LN16" s="49"/>
      <c r="LO16" s="49"/>
      <c r="LP16" s="49"/>
      <c r="LQ16" s="49"/>
      <c r="LR16" s="49"/>
      <c r="LS16" s="49"/>
      <c r="LT16" s="49"/>
      <c r="LU16" s="49"/>
      <c r="LV16" s="49"/>
      <c r="LW16" s="49"/>
      <c r="LX16" s="49"/>
      <c r="LY16" s="49"/>
      <c r="LZ16" s="49"/>
      <c r="MA16" s="49"/>
      <c r="MB16" s="49"/>
      <c r="MC16" s="49"/>
      <c r="MD16" s="49"/>
      <c r="ME16" s="49"/>
      <c r="MF16" s="49"/>
      <c r="MG16" s="49"/>
      <c r="MH16" s="49"/>
      <c r="MI16" s="49"/>
      <c r="MJ16" s="49"/>
      <c r="MK16" s="49"/>
      <c r="ML16" s="49"/>
      <c r="MM16" s="49"/>
      <c r="MN16" s="49"/>
      <c r="MO16" s="49"/>
      <c r="MP16" s="49"/>
      <c r="MQ16" s="49"/>
      <c r="MR16" s="49"/>
      <c r="MS16" s="49"/>
      <c r="MT16" s="49"/>
      <c r="MU16" s="49"/>
      <c r="MV16" s="49"/>
      <c r="MW16" s="49"/>
      <c r="MX16" s="49"/>
      <c r="MY16" s="49"/>
      <c r="MZ16" s="49"/>
      <c r="NA16" s="49"/>
      <c r="NB16" s="49"/>
      <c r="NC16" s="49"/>
      <c r="ND16" s="49"/>
      <c r="NE16" s="39"/>
      <c r="NF16" s="49"/>
      <c r="NH16" s="40"/>
      <c r="NI16" s="40"/>
      <c r="NJ16" s="40"/>
      <c r="NK16" s="40"/>
      <c r="NL16" s="40"/>
      <c r="NM16" s="40"/>
      <c r="NS16" s="5"/>
      <c r="NU16" s="5"/>
      <c r="NW16" s="5"/>
      <c r="NX16" s="5"/>
      <c r="NY16" s="5"/>
      <c r="NZ16" s="5"/>
      <c r="OA16" s="5"/>
      <c r="OB16" s="5"/>
    </row>
    <row r="17" spans="1:392">
      <c r="A17" s="35">
        <v>1942</v>
      </c>
      <c r="B17" s="36">
        <v>0.19170000000000001</v>
      </c>
      <c r="C17" s="36">
        <v>3.2474999999999997E-2</v>
      </c>
      <c r="D17" s="38">
        <f t="shared" si="6"/>
        <v>0.12800999999999998</v>
      </c>
      <c r="E17" s="40">
        <f t="shared" si="7"/>
        <v>1115.9896628700171</v>
      </c>
      <c r="F17" s="40">
        <f t="shared" si="1"/>
        <v>1915.1741470727432</v>
      </c>
      <c r="G17" s="40">
        <f t="shared" si="8"/>
        <v>999.8708131679316</v>
      </c>
      <c r="H17" s="40">
        <f t="shared" si="9"/>
        <v>577.51761787114231</v>
      </c>
      <c r="I17" s="40">
        <f t="shared" si="18"/>
        <v>1577.388431039074</v>
      </c>
      <c r="J17" s="59">
        <v>0.10920000000000001</v>
      </c>
      <c r="K17" s="61">
        <f t="shared" si="19"/>
        <v>0.941051366760566</v>
      </c>
      <c r="L17" s="39">
        <f t="shared" si="22"/>
        <v>8.2169457281276559E-2</v>
      </c>
      <c r="M17" s="39">
        <f t="shared" si="23"/>
        <v>5.2869826556369182E-2</v>
      </c>
      <c r="N17" s="39">
        <f t="shared" si="24"/>
        <v>7.7521796889440164E-2</v>
      </c>
      <c r="P17" s="39"/>
      <c r="Q17" s="39"/>
      <c r="R17" s="39"/>
      <c r="S17" s="5"/>
      <c r="T17" s="5"/>
      <c r="U17" s="5"/>
      <c r="X17" s="40">
        <v>1115.9896628700171</v>
      </c>
      <c r="Y17" s="40">
        <v>1358.2161003750539</v>
      </c>
      <c r="Z17" s="40">
        <v>1577.388431039074</v>
      </c>
      <c r="AA17" s="58">
        <v>1753.9559187057212</v>
      </c>
      <c r="AB17" s="40">
        <v>1870.7543765885807</v>
      </c>
      <c r="AC17" s="40">
        <v>1915.1741470727432</v>
      </c>
      <c r="AD17" s="40"/>
      <c r="AE17" s="40">
        <v>1115.9896628700171</v>
      </c>
      <c r="AF17" s="65">
        <f t="shared" si="2"/>
        <v>1942</v>
      </c>
      <c r="AG17" s="39">
        <v>0.19169999999999998</v>
      </c>
      <c r="AH17" s="39">
        <v>0.15985499999999986</v>
      </c>
      <c r="AI17" s="39">
        <v>0.12801000000000018</v>
      </c>
      <c r="AJ17" s="39">
        <v>9.6164999999999834E-2</v>
      </c>
      <c r="AK17" s="39">
        <v>6.4320000000000155E-2</v>
      </c>
      <c r="AL17" s="39">
        <v>3.2475000000000032E-2</v>
      </c>
      <c r="AM17" s="40" t="s">
        <v>115</v>
      </c>
      <c r="AN17" s="39">
        <f t="shared" si="10"/>
        <v>0.12801000000000018</v>
      </c>
      <c r="AO17" s="40">
        <f>AO16*(1+AN17)</f>
        <v>1577.388431039074</v>
      </c>
      <c r="AP17" s="40"/>
      <c r="AQ17" s="40">
        <f t="shared" si="11"/>
        <v>1115.9896628700171</v>
      </c>
      <c r="AR17" s="40">
        <f t="shared" si="12"/>
        <v>1358.2161003750537</v>
      </c>
      <c r="AS17" s="40">
        <f t="shared" si="13"/>
        <v>1577.388431039074</v>
      </c>
      <c r="AT17" s="40">
        <f t="shared" si="14"/>
        <v>1753.9559187057214</v>
      </c>
      <c r="AU17" s="40">
        <f t="shared" si="15"/>
        <v>1870.754376588581</v>
      </c>
      <c r="AV17" s="40">
        <f t="shared" si="16"/>
        <v>1915.1741470727432</v>
      </c>
      <c r="AX17" s="39">
        <f t="shared" si="17"/>
        <v>8.2500000000000004E-2</v>
      </c>
      <c r="BE17" s="40"/>
      <c r="BK17" s="5"/>
      <c r="BL17" s="40"/>
      <c r="BM17" s="40"/>
      <c r="BN17" s="40"/>
      <c r="BO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R17" s="5"/>
      <c r="CS17" s="5"/>
      <c r="CT17" s="5"/>
      <c r="CV17" s="40"/>
      <c r="CW17" s="40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FK17" s="5"/>
      <c r="FZ17" s="40"/>
      <c r="GR17" s="5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IF17" s="40"/>
      <c r="IG17" s="40"/>
      <c r="IH17" s="53"/>
      <c r="II17" s="39"/>
      <c r="IK17" s="51"/>
      <c r="IL17" s="52"/>
      <c r="IM17" s="51"/>
      <c r="IN17" s="49"/>
      <c r="IO17" s="49"/>
      <c r="IP17" s="49"/>
      <c r="IQ17" s="49"/>
      <c r="IR17" s="49"/>
      <c r="IS17" s="49"/>
      <c r="IT17" s="49"/>
      <c r="IU17" s="49"/>
      <c r="IV17" s="49"/>
      <c r="IW17" s="49"/>
      <c r="IX17" s="49"/>
      <c r="IY17" s="49"/>
      <c r="JA17" s="49"/>
      <c r="KP17" s="5"/>
      <c r="KQ17" s="5"/>
      <c r="KR17" s="5"/>
      <c r="KS17" s="5"/>
      <c r="KT17" s="5"/>
      <c r="KU17" s="5"/>
      <c r="LE17" s="49"/>
      <c r="LF17" s="49"/>
      <c r="LG17" s="49"/>
      <c r="LH17" s="49"/>
      <c r="LI17" s="49"/>
      <c r="LJ17" s="49"/>
      <c r="LK17" s="49"/>
      <c r="LL17" s="49"/>
      <c r="LM17" s="49"/>
      <c r="LN17" s="49"/>
      <c r="LO17" s="49"/>
      <c r="LP17" s="49"/>
      <c r="LQ17" s="49"/>
      <c r="LR17" s="49"/>
      <c r="LS17" s="49"/>
      <c r="LT17" s="49"/>
      <c r="LU17" s="49"/>
      <c r="LV17" s="49"/>
      <c r="LW17" s="49"/>
      <c r="LX17" s="49"/>
      <c r="LY17" s="49"/>
      <c r="LZ17" s="49"/>
      <c r="MA17" s="49"/>
      <c r="MB17" s="49"/>
      <c r="MC17" s="49"/>
      <c r="MD17" s="49"/>
      <c r="ME17" s="49"/>
      <c r="MF17" s="49"/>
      <c r="MG17" s="49"/>
      <c r="MH17" s="49"/>
      <c r="MI17" s="49"/>
      <c r="MJ17" s="49"/>
      <c r="MK17" s="49"/>
      <c r="ML17" s="49"/>
      <c r="MM17" s="49"/>
      <c r="MN17" s="49"/>
      <c r="MO17" s="49"/>
      <c r="MP17" s="49"/>
      <c r="MQ17" s="49"/>
      <c r="MR17" s="49"/>
      <c r="MS17" s="49"/>
      <c r="MT17" s="49"/>
      <c r="MU17" s="49"/>
      <c r="MV17" s="49"/>
      <c r="MW17" s="49"/>
      <c r="MX17" s="49"/>
      <c r="MY17" s="49"/>
      <c r="MZ17" s="49"/>
      <c r="NA17" s="49"/>
      <c r="NB17" s="49"/>
      <c r="NC17" s="49"/>
      <c r="ND17" s="49"/>
      <c r="NE17" s="39"/>
      <c r="NF17" s="49"/>
      <c r="NH17" s="40"/>
      <c r="NI17" s="40"/>
      <c r="NJ17" s="40"/>
      <c r="NK17" s="40"/>
      <c r="NL17" s="40"/>
      <c r="NM17" s="40"/>
      <c r="NS17" s="5"/>
      <c r="NU17" s="5"/>
      <c r="NW17" s="5"/>
      <c r="NX17" s="5"/>
      <c r="NY17" s="5"/>
      <c r="NZ17" s="5"/>
      <c r="OA17" s="5"/>
      <c r="OB17" s="5"/>
    </row>
    <row r="18" spans="1:392">
      <c r="A18" s="35">
        <v>1943</v>
      </c>
      <c r="B18" s="36">
        <v>0.25059999999999999</v>
      </c>
      <c r="C18" s="36">
        <v>4.7375E-2</v>
      </c>
      <c r="D18" s="38">
        <f t="shared" si="6"/>
        <v>0.16930999999999999</v>
      </c>
      <c r="E18" s="40">
        <f t="shared" si="7"/>
        <v>1395.6566723852434</v>
      </c>
      <c r="F18" s="40">
        <f t="shared" si="1"/>
        <v>2005.9055222903144</v>
      </c>
      <c r="G18" s="40">
        <f t="shared" si="8"/>
        <v>1183.6091831144795</v>
      </c>
      <c r="H18" s="40">
        <f t="shared" si="9"/>
        <v>660.84688318382007</v>
      </c>
      <c r="I18" s="40">
        <f t="shared" si="18"/>
        <v>1844.4560662982994</v>
      </c>
      <c r="J18" s="59">
        <v>5.9700000000000003E-2</v>
      </c>
      <c r="K18" s="61">
        <f t="shared" si="19"/>
        <v>0.99723213335617189</v>
      </c>
      <c r="L18" s="39">
        <f t="shared" si="22"/>
        <v>6.2683114526250083E-2</v>
      </c>
      <c r="M18" s="39">
        <f t="shared" si="23"/>
        <v>5.0435699420465552E-2</v>
      </c>
      <c r="N18" s="39">
        <f t="shared" si="24"/>
        <v>6.3844856556258156E-2</v>
      </c>
      <c r="P18" s="39"/>
      <c r="Q18" s="39"/>
      <c r="R18" s="39"/>
      <c r="S18" s="5"/>
      <c r="T18" s="5"/>
      <c r="U18" s="5"/>
      <c r="X18" s="40">
        <v>1395.6566723852434</v>
      </c>
      <c r="Y18" s="40">
        <v>1643.3803617292983</v>
      </c>
      <c r="Z18" s="40">
        <v>1844.4560662982994</v>
      </c>
      <c r="AA18" s="58">
        <v>1979.6286569859926</v>
      </c>
      <c r="AB18" s="40">
        <v>2035.4181768159076</v>
      </c>
      <c r="AC18" s="40">
        <v>2005.9055222903144</v>
      </c>
      <c r="AD18" s="40"/>
      <c r="AE18" s="40">
        <v>1395.6566723852434</v>
      </c>
      <c r="AF18" s="65">
        <f t="shared" si="2"/>
        <v>1943</v>
      </c>
      <c r="AG18" s="39">
        <v>0.25059999999999993</v>
      </c>
      <c r="AH18" s="39">
        <v>0.20995500000000011</v>
      </c>
      <c r="AI18" s="39">
        <v>0.16930999999999985</v>
      </c>
      <c r="AJ18" s="39">
        <v>0.12866499999999981</v>
      </c>
      <c r="AK18" s="39">
        <v>8.8019999999999987E-2</v>
      </c>
      <c r="AL18" s="39">
        <v>4.7374999999999945E-2</v>
      </c>
      <c r="AM18" s="40" t="s">
        <v>115</v>
      </c>
      <c r="AN18" s="39">
        <f t="shared" si="10"/>
        <v>0.16930999999999985</v>
      </c>
      <c r="AO18" s="40">
        <f t="shared" ref="AO18:AO81" si="26">AO17*(1+AN18)</f>
        <v>1844.4560662982994</v>
      </c>
      <c r="AP18" s="40"/>
      <c r="AQ18" s="40">
        <f t="shared" si="11"/>
        <v>1395.6566723852434</v>
      </c>
      <c r="AR18" s="40">
        <f t="shared" si="12"/>
        <v>1643.3803617292981</v>
      </c>
      <c r="AS18" s="40">
        <f t="shared" si="13"/>
        <v>1844.4560662982994</v>
      </c>
      <c r="AT18" s="40">
        <f t="shared" si="14"/>
        <v>1979.6286569859926</v>
      </c>
      <c r="AU18" s="40">
        <f t="shared" si="15"/>
        <v>2035.4181768159078</v>
      </c>
      <c r="AV18" s="40">
        <f t="shared" si="16"/>
        <v>2005.9055222903144</v>
      </c>
      <c r="AX18" s="39">
        <f t="shared" si="17"/>
        <v>0.19089999999999999</v>
      </c>
      <c r="BE18" s="40"/>
      <c r="BK18" s="5"/>
      <c r="BL18" s="40"/>
      <c r="BM18" s="40"/>
      <c r="BN18" s="40"/>
      <c r="BO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R18" s="5"/>
      <c r="CS18" s="5"/>
      <c r="CT18" s="5"/>
      <c r="CV18" s="40"/>
      <c r="CW18" s="40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FK18" s="5"/>
      <c r="FZ18" s="40"/>
      <c r="GR18" s="5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IF18" s="40"/>
      <c r="IG18" s="40"/>
      <c r="IH18" s="53"/>
      <c r="II18" s="39"/>
      <c r="IK18" s="51"/>
      <c r="IL18" s="52"/>
      <c r="IM18" s="51"/>
      <c r="IN18" s="49"/>
      <c r="IO18" s="49"/>
      <c r="IP18" s="49"/>
      <c r="IQ18" s="49"/>
      <c r="IR18" s="49"/>
      <c r="IS18" s="49"/>
      <c r="IT18" s="49"/>
      <c r="IU18" s="49"/>
      <c r="IV18" s="49"/>
      <c r="IW18" s="49"/>
      <c r="IX18" s="49"/>
      <c r="IY18" s="49"/>
      <c r="JA18" s="49"/>
      <c r="KP18" s="5"/>
      <c r="KQ18" s="5"/>
      <c r="KR18" s="5"/>
      <c r="KS18" s="5"/>
      <c r="KT18" s="5"/>
      <c r="KU18" s="5"/>
      <c r="LE18" s="49"/>
      <c r="LF18" s="49"/>
      <c r="LG18" s="49"/>
      <c r="LH18" s="49"/>
      <c r="LI18" s="49"/>
      <c r="LJ18" s="49"/>
      <c r="LK18" s="49"/>
      <c r="LL18" s="49"/>
      <c r="LM18" s="49"/>
      <c r="LN18" s="49"/>
      <c r="LO18" s="49"/>
      <c r="LP18" s="49"/>
      <c r="LQ18" s="49"/>
      <c r="LR18" s="49"/>
      <c r="LS18" s="49"/>
      <c r="LT18" s="49"/>
      <c r="LU18" s="49"/>
      <c r="LV18" s="49"/>
      <c r="LW18" s="49"/>
      <c r="LX18" s="49"/>
      <c r="LY18" s="49"/>
      <c r="LZ18" s="49"/>
      <c r="MA18" s="49"/>
      <c r="MB18" s="49"/>
      <c r="MC18" s="49"/>
      <c r="MD18" s="49"/>
      <c r="ME18" s="49"/>
      <c r="MF18" s="49"/>
      <c r="MG18" s="49"/>
      <c r="MH18" s="49"/>
      <c r="MI18" s="49"/>
      <c r="MJ18" s="49"/>
      <c r="MK18" s="49"/>
      <c r="ML18" s="49"/>
      <c r="MM18" s="49"/>
      <c r="MN18" s="49"/>
      <c r="MO18" s="49"/>
      <c r="MP18" s="49"/>
      <c r="MQ18" s="49"/>
      <c r="MR18" s="49"/>
      <c r="MS18" s="49"/>
      <c r="MT18" s="49"/>
      <c r="MU18" s="49"/>
      <c r="MV18" s="49"/>
      <c r="MW18" s="49"/>
      <c r="MX18" s="49"/>
      <c r="MY18" s="49"/>
      <c r="MZ18" s="49"/>
      <c r="NA18" s="49"/>
      <c r="NB18" s="49"/>
      <c r="NC18" s="49"/>
      <c r="ND18" s="49"/>
      <c r="NE18" s="39"/>
      <c r="NF18" s="49"/>
      <c r="NH18" s="40"/>
      <c r="NI18" s="40"/>
      <c r="NJ18" s="40"/>
      <c r="NK18" s="40"/>
      <c r="NL18" s="40"/>
      <c r="NM18" s="40"/>
      <c r="NS18" s="5"/>
      <c r="NU18" s="5"/>
      <c r="NW18" s="5"/>
      <c r="NX18" s="5"/>
      <c r="NY18" s="5"/>
      <c r="NZ18" s="5"/>
      <c r="OA18" s="5"/>
      <c r="OB18" s="5"/>
    </row>
    <row r="19" spans="1:392">
      <c r="A19" s="35">
        <v>1944</v>
      </c>
      <c r="B19" s="36">
        <v>0.1903</v>
      </c>
      <c r="C19" s="36">
        <v>4.0249999999999994E-2</v>
      </c>
      <c r="D19" s="38">
        <f t="shared" si="6"/>
        <v>0.13027999999999998</v>
      </c>
      <c r="E19" s="40">
        <f t="shared" si="7"/>
        <v>1661.2501371401552</v>
      </c>
      <c r="F19" s="40">
        <f t="shared" si="1"/>
        <v>2086.6432195624993</v>
      </c>
      <c r="G19" s="40">
        <f t="shared" si="8"/>
        <v>1317.2736334289193</v>
      </c>
      <c r="H19" s="40">
        <f t="shared" si="9"/>
        <v>767.47816918672243</v>
      </c>
      <c r="I19" s="40">
        <f t="shared" si="18"/>
        <v>2084.7518026156417</v>
      </c>
      <c r="J19" s="59">
        <v>1.6400000000000001E-2</v>
      </c>
      <c r="K19" s="61">
        <f t="shared" si="19"/>
        <v>1.0135867403432131</v>
      </c>
      <c r="L19" s="39">
        <f t="shared" si="22"/>
        <v>8.2653123908509318E-2</v>
      </c>
      <c r="M19" s="39">
        <f t="shared" si="23"/>
        <v>4.3199680349215841E-2</v>
      </c>
      <c r="N19" s="39">
        <f t="shared" si="24"/>
        <v>7.2867814626015992E-2</v>
      </c>
      <c r="P19" s="39"/>
      <c r="Q19" s="39"/>
      <c r="R19" s="39"/>
      <c r="S19" s="5"/>
      <c r="T19" s="5"/>
      <c r="U19" s="5"/>
      <c r="X19" s="40">
        <v>1661.2501371401552</v>
      </c>
      <c r="Y19" s="40">
        <v>1906.7977999108875</v>
      </c>
      <c r="Z19" s="40">
        <v>2084.7518026156417</v>
      </c>
      <c r="AA19" s="58">
        <v>2178.1260224219777</v>
      </c>
      <c r="AB19" s="40">
        <v>2178.4266579189934</v>
      </c>
      <c r="AC19" s="40">
        <v>2086.6432195624993</v>
      </c>
      <c r="AD19" s="40"/>
      <c r="AE19" s="40">
        <v>1661.2501371401552</v>
      </c>
      <c r="AF19" s="65">
        <f t="shared" si="2"/>
        <v>1944</v>
      </c>
      <c r="AG19" s="39">
        <v>0.19029999999999991</v>
      </c>
      <c r="AH19" s="39">
        <v>0.16029000000000004</v>
      </c>
      <c r="AI19" s="39">
        <v>0.13027999999999995</v>
      </c>
      <c r="AJ19" s="39">
        <v>0.10026999999999986</v>
      </c>
      <c r="AK19" s="39">
        <v>7.0259999999999989E-2</v>
      </c>
      <c r="AL19" s="39">
        <v>4.0249999999999897E-2</v>
      </c>
      <c r="AM19" s="40" t="s">
        <v>115</v>
      </c>
      <c r="AN19" s="39">
        <f t="shared" si="10"/>
        <v>0.13027999999999995</v>
      </c>
      <c r="AO19" s="40">
        <f t="shared" si="26"/>
        <v>2084.7518026156417</v>
      </c>
      <c r="AP19" s="40"/>
      <c r="AQ19" s="40">
        <f t="shared" si="11"/>
        <v>1661.2501371401552</v>
      </c>
      <c r="AR19" s="40">
        <f t="shared" si="12"/>
        <v>1906.7977999108873</v>
      </c>
      <c r="AS19" s="40">
        <f t="shared" si="13"/>
        <v>2084.7518026156417</v>
      </c>
      <c r="AT19" s="40">
        <f t="shared" si="14"/>
        <v>2178.1260224219777</v>
      </c>
      <c r="AU19" s="40">
        <f t="shared" si="15"/>
        <v>2178.4266579189934</v>
      </c>
      <c r="AV19" s="40">
        <f t="shared" si="16"/>
        <v>2086.6432195624993</v>
      </c>
      <c r="AX19" s="39">
        <f t="shared" si="17"/>
        <v>0.1739</v>
      </c>
      <c r="BE19" s="40"/>
      <c r="BK19" s="5"/>
      <c r="BL19" s="40"/>
      <c r="BM19" s="40"/>
      <c r="BN19" s="40"/>
      <c r="BO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R19" s="5"/>
      <c r="CS19" s="5"/>
      <c r="CT19" s="5"/>
      <c r="CV19" s="40"/>
      <c r="CW19" s="40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FK19" s="5"/>
      <c r="FZ19" s="40"/>
      <c r="GR19" s="5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IF19" s="40"/>
      <c r="IG19" s="40"/>
      <c r="IH19" s="53"/>
      <c r="II19" s="39"/>
      <c r="IK19" s="51"/>
      <c r="IL19" s="52"/>
      <c r="IM19" s="51"/>
      <c r="IN19" s="49"/>
      <c r="IO19" s="49"/>
      <c r="IP19" s="49"/>
      <c r="IQ19" s="49"/>
      <c r="IR19" s="49"/>
      <c r="IS19" s="49"/>
      <c r="IT19" s="49"/>
      <c r="IU19" s="49"/>
      <c r="IV19" s="49"/>
      <c r="IW19" s="49"/>
      <c r="IX19" s="49"/>
      <c r="IY19" s="49"/>
      <c r="JA19" s="49"/>
      <c r="KP19" s="5"/>
      <c r="KQ19" s="5"/>
      <c r="KR19" s="5"/>
      <c r="KS19" s="5"/>
      <c r="KT19" s="5"/>
      <c r="KU19" s="5"/>
      <c r="LE19" s="49"/>
      <c r="LF19" s="49"/>
      <c r="LG19" s="49"/>
      <c r="LH19" s="49"/>
      <c r="LI19" s="49"/>
      <c r="LJ19" s="49"/>
      <c r="LK19" s="49"/>
      <c r="LL19" s="49"/>
      <c r="LM19" s="49"/>
      <c r="LN19" s="49"/>
      <c r="LO19" s="49"/>
      <c r="LP19" s="49"/>
      <c r="LQ19" s="49"/>
      <c r="LR19" s="49"/>
      <c r="LS19" s="49"/>
      <c r="LT19" s="49"/>
      <c r="LU19" s="49"/>
      <c r="LV19" s="49"/>
      <c r="LW19" s="49"/>
      <c r="LX19" s="49"/>
      <c r="LY19" s="49"/>
      <c r="LZ19" s="49"/>
      <c r="MA19" s="49"/>
      <c r="MB19" s="49"/>
      <c r="MC19" s="49"/>
      <c r="MD19" s="49"/>
      <c r="ME19" s="49"/>
      <c r="MF19" s="49"/>
      <c r="MG19" s="49"/>
      <c r="MH19" s="49"/>
      <c r="MI19" s="49"/>
      <c r="MJ19" s="49"/>
      <c r="MK19" s="49"/>
      <c r="ML19" s="49"/>
      <c r="MM19" s="49"/>
      <c r="MN19" s="49"/>
      <c r="MO19" s="49"/>
      <c r="MP19" s="49"/>
      <c r="MQ19" s="49"/>
      <c r="MR19" s="49"/>
      <c r="MS19" s="49"/>
      <c r="MT19" s="49"/>
      <c r="MU19" s="49"/>
      <c r="MV19" s="49"/>
      <c r="MW19" s="49"/>
      <c r="MX19" s="49"/>
      <c r="MY19" s="49"/>
      <c r="MZ19" s="49"/>
      <c r="NA19" s="49"/>
      <c r="NB19" s="49"/>
      <c r="NC19" s="49"/>
      <c r="ND19" s="49"/>
      <c r="NE19" s="39"/>
      <c r="NF19" s="49"/>
      <c r="NH19" s="40"/>
      <c r="NI19" s="40"/>
      <c r="NJ19" s="40"/>
      <c r="NK19" s="40"/>
      <c r="NL19" s="40"/>
      <c r="NM19" s="40"/>
      <c r="NS19" s="5"/>
      <c r="NU19" s="5"/>
      <c r="NW19" s="5"/>
      <c r="NX19" s="5"/>
      <c r="NY19" s="5"/>
      <c r="NZ19" s="5"/>
      <c r="OA19" s="5"/>
      <c r="OB19" s="5"/>
    </row>
    <row r="20" spans="1:392">
      <c r="A20" s="35">
        <v>1945</v>
      </c>
      <c r="B20" s="36">
        <v>0.35820000000000002</v>
      </c>
      <c r="C20" s="36">
        <v>4.4450000000000003E-2</v>
      </c>
      <c r="D20" s="38">
        <f t="shared" si="6"/>
        <v>0.23269999999999999</v>
      </c>
      <c r="E20" s="40">
        <f t="shared" si="7"/>
        <v>2256.309936263759</v>
      </c>
      <c r="F20" s="40">
        <f t="shared" si="1"/>
        <v>2179.3945106720525</v>
      </c>
      <c r="G20" s="40">
        <f t="shared" si="8"/>
        <v>1698.905938987539</v>
      </c>
      <c r="H20" s="40">
        <f t="shared" si="9"/>
        <v>870.967608096763</v>
      </c>
      <c r="I20" s="40">
        <f t="shared" si="18"/>
        <v>2569.8735470843021</v>
      </c>
      <c r="J20" s="59">
        <v>2.2700000000000001E-2</v>
      </c>
      <c r="K20" s="61">
        <f t="shared" si="19"/>
        <v>1.0365951593490039</v>
      </c>
      <c r="L20" s="39">
        <f t="shared" si="22"/>
        <v>7.4313057978326436E-2</v>
      </c>
      <c r="M20" s="39">
        <f t="shared" si="23"/>
        <v>3.9892131379382967E-2</v>
      </c>
      <c r="N20" s="39">
        <f t="shared" si="24"/>
        <v>6.6224124426782494E-2</v>
      </c>
      <c r="P20" s="39"/>
      <c r="Q20" s="39"/>
      <c r="R20" s="39"/>
      <c r="S20" s="5"/>
      <c r="T20" s="5"/>
      <c r="U20" s="5"/>
      <c r="X20" s="40">
        <v>2256.309936263759</v>
      </c>
      <c r="Y20" s="40">
        <v>2470.1612098945598</v>
      </c>
      <c r="Z20" s="40">
        <v>2569.8735470843021</v>
      </c>
      <c r="AA20" s="58">
        <v>2548.298539932593</v>
      </c>
      <c r="AB20" s="40">
        <v>2411.9539956479098</v>
      </c>
      <c r="AC20" s="40">
        <v>2179.3945106720525</v>
      </c>
      <c r="AD20" s="40"/>
      <c r="AE20" s="40">
        <v>2256.309936263759</v>
      </c>
      <c r="AF20" s="65">
        <f t="shared" si="2"/>
        <v>1945</v>
      </c>
      <c r="AG20" s="39">
        <v>0.35820000000000007</v>
      </c>
      <c r="AH20" s="39">
        <v>0.29545000000000021</v>
      </c>
      <c r="AI20" s="39">
        <v>0.23270000000000035</v>
      </c>
      <c r="AJ20" s="39">
        <v>0.16995000000000005</v>
      </c>
      <c r="AK20" s="39">
        <v>0.10720000000000018</v>
      </c>
      <c r="AL20" s="39">
        <v>4.4450000000000101E-2</v>
      </c>
      <c r="AM20" s="40" t="s">
        <v>115</v>
      </c>
      <c r="AN20" s="39">
        <f t="shared" si="10"/>
        <v>0.23270000000000035</v>
      </c>
      <c r="AO20" s="40">
        <f t="shared" si="26"/>
        <v>2569.8735470843021</v>
      </c>
      <c r="AP20" s="40"/>
      <c r="AQ20" s="40">
        <f t="shared" si="11"/>
        <v>2256.309936263759</v>
      </c>
      <c r="AR20" s="40">
        <f t="shared" si="12"/>
        <v>2470.1612098945593</v>
      </c>
      <c r="AS20" s="40">
        <f t="shared" si="13"/>
        <v>2569.8735470843021</v>
      </c>
      <c r="AT20" s="40">
        <f t="shared" si="14"/>
        <v>2548.298539932593</v>
      </c>
      <c r="AU20" s="40">
        <f t="shared" si="15"/>
        <v>2411.9539956479098</v>
      </c>
      <c r="AV20" s="40">
        <f t="shared" si="16"/>
        <v>2179.3945106720525</v>
      </c>
      <c r="AX20" s="39">
        <f t="shared" si="17"/>
        <v>0.33550000000000002</v>
      </c>
      <c r="BE20" s="40"/>
      <c r="BK20" s="5"/>
      <c r="BL20" s="40"/>
      <c r="BM20" s="40"/>
      <c r="BN20" s="40"/>
      <c r="BO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R20" s="5"/>
      <c r="CS20" s="5"/>
      <c r="CT20" s="5"/>
      <c r="CV20" s="40"/>
      <c r="CW20" s="40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FK20" s="5"/>
      <c r="FZ20" s="40"/>
      <c r="GR20" s="5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IF20" s="40"/>
      <c r="IG20" s="40"/>
      <c r="IH20" s="53"/>
      <c r="II20" s="39"/>
      <c r="IK20" s="51"/>
      <c r="IL20" s="52"/>
      <c r="IM20" s="51"/>
      <c r="IN20" s="49"/>
      <c r="IO20" s="49"/>
      <c r="IP20" s="49"/>
      <c r="IQ20" s="49"/>
      <c r="IR20" s="49"/>
      <c r="IS20" s="49"/>
      <c r="IT20" s="49"/>
      <c r="IU20" s="49"/>
      <c r="IV20" s="49"/>
      <c r="IW20" s="49"/>
      <c r="IX20" s="49"/>
      <c r="IY20" s="49"/>
      <c r="JA20" s="49"/>
      <c r="KP20" s="5"/>
      <c r="KQ20" s="5"/>
      <c r="KR20" s="5"/>
      <c r="KS20" s="5"/>
      <c r="KT20" s="5"/>
      <c r="KU20" s="5"/>
      <c r="LE20" s="49"/>
      <c r="LF20" s="49"/>
      <c r="LG20" s="49"/>
      <c r="LH20" s="49"/>
      <c r="LI20" s="49"/>
      <c r="LJ20" s="49"/>
      <c r="LK20" s="49"/>
      <c r="LL20" s="49"/>
      <c r="LM20" s="49"/>
      <c r="LN20" s="49"/>
      <c r="LO20" s="49"/>
      <c r="LP20" s="49"/>
      <c r="LQ20" s="49"/>
      <c r="LR20" s="49"/>
      <c r="LS20" s="49"/>
      <c r="LT20" s="49"/>
      <c r="LU20" s="49"/>
      <c r="LV20" s="49"/>
      <c r="LW20" s="49"/>
      <c r="LX20" s="49"/>
      <c r="LY20" s="49"/>
      <c r="LZ20" s="49"/>
      <c r="MA20" s="49"/>
      <c r="MB20" s="49"/>
      <c r="MC20" s="49"/>
      <c r="MD20" s="49"/>
      <c r="ME20" s="49"/>
      <c r="MF20" s="49"/>
      <c r="MG20" s="49"/>
      <c r="MH20" s="49"/>
      <c r="MI20" s="49"/>
      <c r="MJ20" s="49"/>
      <c r="MK20" s="49"/>
      <c r="ML20" s="49"/>
      <c r="MM20" s="49"/>
      <c r="MN20" s="49"/>
      <c r="MO20" s="49"/>
      <c r="MP20" s="49"/>
      <c r="MQ20" s="49"/>
      <c r="MR20" s="49"/>
      <c r="MS20" s="49"/>
      <c r="MT20" s="49"/>
      <c r="MU20" s="49"/>
      <c r="MV20" s="49"/>
      <c r="MW20" s="49"/>
      <c r="MX20" s="49"/>
      <c r="MY20" s="49"/>
      <c r="MZ20" s="49"/>
      <c r="NA20" s="49"/>
      <c r="NB20" s="49"/>
      <c r="NC20" s="49"/>
      <c r="ND20" s="49"/>
      <c r="NE20" s="39"/>
      <c r="NF20" s="49"/>
      <c r="NH20" s="40"/>
      <c r="NI20" s="40"/>
      <c r="NJ20" s="40"/>
      <c r="NK20" s="40"/>
      <c r="NL20" s="40"/>
      <c r="NM20" s="40"/>
      <c r="NS20" s="5"/>
      <c r="NU20" s="5"/>
      <c r="NW20" s="5"/>
      <c r="NX20" s="5"/>
      <c r="NY20" s="5"/>
      <c r="NZ20" s="5"/>
      <c r="OA20" s="5"/>
      <c r="OB20" s="5"/>
    </row>
    <row r="21" spans="1:392">
      <c r="A21" s="35">
        <v>1946</v>
      </c>
      <c r="B21" s="36">
        <v>-8.43E-2</v>
      </c>
      <c r="C21" s="36">
        <v>2.1325E-2</v>
      </c>
      <c r="D21" s="38">
        <f t="shared" si="6"/>
        <v>-4.2049999999999997E-2</v>
      </c>
      <c r="E21" s="40">
        <f t="shared" si="7"/>
        <v>2066.1030086367241</v>
      </c>
      <c r="F21" s="40">
        <f t="shared" si="1"/>
        <v>2225.8700986121344</v>
      </c>
      <c r="G21" s="40">
        <f t="shared" si="8"/>
        <v>1411.9399242390571</v>
      </c>
      <c r="H21" s="40">
        <f t="shared" si="9"/>
        <v>1049.8704401903501</v>
      </c>
      <c r="I21" s="40">
        <f t="shared" si="18"/>
        <v>2461.8103644294069</v>
      </c>
      <c r="J21" s="59">
        <v>8.48E-2</v>
      </c>
      <c r="K21" s="61">
        <f t="shared" si="19"/>
        <v>1.1244984288617994</v>
      </c>
      <c r="L21" s="39">
        <f t="shared" si="22"/>
        <v>3.5782401713504663E-2</v>
      </c>
      <c r="M21" s="39">
        <f t="shared" si="23"/>
        <v>3.5073963430098054E-2</v>
      </c>
      <c r="N21" s="39">
        <f t="shared" si="24"/>
        <v>4.0785908049254305E-2</v>
      </c>
      <c r="P21" s="39"/>
      <c r="Q21" s="39"/>
      <c r="R21" s="39"/>
      <c r="S21" s="5"/>
      <c r="T21" s="5"/>
      <c r="U21" s="5"/>
      <c r="X21" s="40">
        <v>2066.1030086367241</v>
      </c>
      <c r="Y21" s="40">
        <v>2314.108775459471</v>
      </c>
      <c r="Z21" s="40">
        <v>2461.8103644294069</v>
      </c>
      <c r="AA21" s="58">
        <v>2494.9753929845037</v>
      </c>
      <c r="AB21" s="40">
        <v>2412.4363864470392</v>
      </c>
      <c r="AC21" s="40">
        <v>2225.8700986121344</v>
      </c>
      <c r="AD21" s="40"/>
      <c r="AE21" s="40">
        <v>2066.1030086367241</v>
      </c>
      <c r="AF21" s="65">
        <f t="shared" si="2"/>
        <v>1946</v>
      </c>
      <c r="AG21" s="39">
        <v>-8.4300000000000042E-2</v>
      </c>
      <c r="AH21" s="39">
        <v>-6.3174999999999981E-2</v>
      </c>
      <c r="AI21" s="39">
        <v>-4.2050000000000143E-2</v>
      </c>
      <c r="AJ21" s="39">
        <v>-2.092499999999986E-2</v>
      </c>
      <c r="AK21" s="39">
        <v>1.9999999999997797E-4</v>
      </c>
      <c r="AL21" s="39">
        <v>2.1325000000000038E-2</v>
      </c>
      <c r="AM21" s="40" t="s">
        <v>115</v>
      </c>
      <c r="AN21" s="39">
        <f t="shared" si="10"/>
        <v>-4.2050000000000143E-2</v>
      </c>
      <c r="AO21" s="40">
        <f t="shared" si="26"/>
        <v>2461.8103644294069</v>
      </c>
      <c r="AP21" s="40"/>
      <c r="AQ21" s="40">
        <f t="shared" si="11"/>
        <v>2066.1030086367241</v>
      </c>
      <c r="AR21" s="40">
        <f t="shared" si="12"/>
        <v>2314.1087754594705</v>
      </c>
      <c r="AS21" s="40">
        <f t="shared" si="13"/>
        <v>2461.8103644294069</v>
      </c>
      <c r="AT21" s="40">
        <f t="shared" si="14"/>
        <v>2494.9753929845037</v>
      </c>
      <c r="AU21" s="40">
        <f t="shared" si="15"/>
        <v>2412.4363864470392</v>
      </c>
      <c r="AV21" s="40">
        <f t="shared" si="16"/>
        <v>2225.8700986121344</v>
      </c>
      <c r="AX21" s="39">
        <f t="shared" si="17"/>
        <v>-0.1691</v>
      </c>
      <c r="BE21" s="40"/>
      <c r="BK21" s="5"/>
      <c r="BL21" s="40"/>
      <c r="BM21" s="40"/>
      <c r="BN21" s="40"/>
      <c r="BO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R21" s="5"/>
      <c r="CS21" s="5"/>
      <c r="CT21" s="5"/>
      <c r="CV21" s="40"/>
      <c r="CW21" s="40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FK21" s="5"/>
      <c r="FZ21" s="40"/>
      <c r="GR21" s="5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IF21" s="40"/>
      <c r="IG21" s="40"/>
      <c r="IH21" s="53"/>
      <c r="II21" s="39"/>
      <c r="IK21" s="51"/>
      <c r="IL21" s="52"/>
      <c r="IM21" s="51"/>
      <c r="IN21" s="49"/>
      <c r="IO21" s="49"/>
      <c r="IP21" s="49"/>
      <c r="IQ21" s="49"/>
      <c r="IR21" s="49"/>
      <c r="IS21" s="49"/>
      <c r="IT21" s="49"/>
      <c r="IU21" s="49"/>
      <c r="IV21" s="49"/>
      <c r="IW21" s="49"/>
      <c r="IX21" s="49"/>
      <c r="IY21" s="49"/>
      <c r="JA21" s="49"/>
      <c r="KP21" s="5"/>
      <c r="KQ21" s="5"/>
      <c r="KR21" s="5"/>
      <c r="KS21" s="5"/>
      <c r="KT21" s="5"/>
      <c r="KU21" s="5"/>
      <c r="LE21" s="49"/>
      <c r="LF21" s="49"/>
      <c r="LG21" s="49"/>
      <c r="LH21" s="49"/>
      <c r="LI21" s="49"/>
      <c r="LJ21" s="49"/>
      <c r="LK21" s="49"/>
      <c r="LL21" s="49"/>
      <c r="LM21" s="49"/>
      <c r="LN21" s="49"/>
      <c r="LO21" s="49"/>
      <c r="LP21" s="49"/>
      <c r="LQ21" s="49"/>
      <c r="LR21" s="49"/>
      <c r="LS21" s="49"/>
      <c r="LT21" s="49"/>
      <c r="LU21" s="49"/>
      <c r="LV21" s="49"/>
      <c r="LW21" s="49"/>
      <c r="LX21" s="49"/>
      <c r="LY21" s="49"/>
      <c r="LZ21" s="49"/>
      <c r="MA21" s="49"/>
      <c r="MB21" s="49"/>
      <c r="MC21" s="49"/>
      <c r="MD21" s="49"/>
      <c r="ME21" s="49"/>
      <c r="MF21" s="49"/>
      <c r="MG21" s="49"/>
      <c r="MH21" s="49"/>
      <c r="MI21" s="49"/>
      <c r="MJ21" s="49"/>
      <c r="MK21" s="49"/>
      <c r="ML21" s="49"/>
      <c r="MM21" s="49"/>
      <c r="MN21" s="49"/>
      <c r="MO21" s="49"/>
      <c r="MP21" s="49"/>
      <c r="MQ21" s="49"/>
      <c r="MR21" s="49"/>
      <c r="MS21" s="49"/>
      <c r="MT21" s="49"/>
      <c r="MU21" s="49"/>
      <c r="MV21" s="49"/>
      <c r="MW21" s="49"/>
      <c r="MX21" s="49"/>
      <c r="MY21" s="49"/>
      <c r="MZ21" s="49"/>
      <c r="NA21" s="49"/>
      <c r="NB21" s="49"/>
      <c r="NC21" s="49"/>
      <c r="ND21" s="49"/>
      <c r="NE21" s="39"/>
      <c r="NF21" s="49"/>
      <c r="NH21" s="40"/>
      <c r="NI21" s="40"/>
      <c r="NJ21" s="40"/>
      <c r="NK21" s="40"/>
      <c r="NL21" s="40"/>
      <c r="NM21" s="40"/>
      <c r="NS21" s="5"/>
      <c r="NU21" s="5"/>
      <c r="NW21" s="5"/>
      <c r="NX21" s="5"/>
      <c r="NY21" s="5"/>
      <c r="NZ21" s="5"/>
      <c r="OA21" s="5"/>
      <c r="OB21" s="5"/>
    </row>
    <row r="22" spans="1:392">
      <c r="A22" s="35">
        <v>1947</v>
      </c>
      <c r="B22" s="36">
        <v>5.1999999999999998E-2</v>
      </c>
      <c r="C22" s="36">
        <v>5.1000000000000004E-3</v>
      </c>
      <c r="D22" s="38">
        <f t="shared" si="6"/>
        <v>3.3239999999999999E-2</v>
      </c>
      <c r="E22" s="40">
        <f t="shared" si="7"/>
        <v>2173.5403650858339</v>
      </c>
      <c r="F22" s="40">
        <f t="shared" si="1"/>
        <v>2237.2220361150567</v>
      </c>
      <c r="G22" s="40">
        <f t="shared" si="8"/>
        <v>1553.8947020278417</v>
      </c>
      <c r="H22" s="40">
        <f t="shared" si="9"/>
        <v>989.74623891519889</v>
      </c>
      <c r="I22" s="40">
        <f t="shared" si="18"/>
        <v>2543.6409409430407</v>
      </c>
      <c r="J22" s="59">
        <v>0.1439</v>
      </c>
      <c r="K22" s="61">
        <f t="shared" si="19"/>
        <v>1.2863137527750121</v>
      </c>
      <c r="L22" s="39">
        <f t="shared" si="22"/>
        <v>8.7443074823745803E-2</v>
      </c>
      <c r="M22" s="39">
        <f t="shared" si="23"/>
        <v>3.7478132573371514E-2</v>
      </c>
      <c r="N22" s="39">
        <f t="shared" si="24"/>
        <v>7.0357006864382843E-2</v>
      </c>
      <c r="P22" s="39">
        <f t="shared" ref="P22:P53" si="27">POWER(E22/E2,1/20)-1</f>
        <v>3.958112452001239E-2</v>
      </c>
      <c r="Q22" s="39">
        <f t="shared" ref="Q22:Q53" si="28">POWER(F22/F2,1/20)-1</f>
        <v>4.1083238623209395E-2</v>
      </c>
      <c r="R22" s="39">
        <f t="shared" ref="R22:R53" si="29">POWER(I22/I2,1/20)-1</f>
        <v>4.7786480120064034E-2</v>
      </c>
      <c r="S22" s="5"/>
      <c r="T22" s="5"/>
      <c r="U22" s="5"/>
      <c r="X22" s="40">
        <v>2173.5403650858339</v>
      </c>
      <c r="Y22" s="40">
        <v>2412.7360914695537</v>
      </c>
      <c r="Z22" s="40">
        <v>2543.6409409430407</v>
      </c>
      <c r="AA22" s="58">
        <v>2554.5055058611142</v>
      </c>
      <c r="AB22" s="40">
        <v>2447.3684653227929</v>
      </c>
      <c r="AC22" s="40">
        <v>2237.2220361150567</v>
      </c>
      <c r="AD22" s="40"/>
      <c r="AE22" s="40">
        <v>2173.5403650858339</v>
      </c>
      <c r="AF22" s="65">
        <f t="shared" si="2"/>
        <v>1947</v>
      </c>
      <c r="AG22" s="39">
        <v>5.2000000000000046E-2</v>
      </c>
      <c r="AH22" s="39">
        <v>4.2620000000000102E-2</v>
      </c>
      <c r="AI22" s="39">
        <v>3.3240000000000158E-2</v>
      </c>
      <c r="AJ22" s="39">
        <v>2.3859999999999992E-2</v>
      </c>
      <c r="AK22" s="39">
        <v>1.448000000000027E-2</v>
      </c>
      <c r="AL22" s="39">
        <v>5.1000000000001044E-3</v>
      </c>
      <c r="AM22" s="40" t="s">
        <v>115</v>
      </c>
      <c r="AN22" s="39">
        <f t="shared" si="10"/>
        <v>3.3240000000000158E-2</v>
      </c>
      <c r="AO22" s="40">
        <f t="shared" si="26"/>
        <v>2543.6409409430407</v>
      </c>
      <c r="AP22" s="40"/>
      <c r="AQ22" s="40">
        <f t="shared" si="11"/>
        <v>2173.5403650858339</v>
      </c>
      <c r="AR22" s="40">
        <f t="shared" si="12"/>
        <v>2412.7360914695532</v>
      </c>
      <c r="AS22" s="40">
        <f t="shared" si="13"/>
        <v>2543.6409409430407</v>
      </c>
      <c r="AT22" s="40">
        <f t="shared" si="14"/>
        <v>2554.5055058611138</v>
      </c>
      <c r="AU22" s="40">
        <f t="shared" si="15"/>
        <v>2447.3684653227929</v>
      </c>
      <c r="AV22" s="40">
        <f t="shared" si="16"/>
        <v>2237.2220361150567</v>
      </c>
      <c r="AX22" s="39">
        <f t="shared" si="17"/>
        <v>-9.1900000000000009E-2</v>
      </c>
      <c r="BE22" s="40"/>
      <c r="BK22" s="5"/>
      <c r="BL22" s="40"/>
      <c r="BM22" s="40"/>
      <c r="BN22" s="40"/>
      <c r="BO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R22" s="5"/>
      <c r="CS22" s="5"/>
      <c r="CT22" s="5"/>
      <c r="CV22" s="40"/>
      <c r="CW22" s="40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FK22" s="5"/>
      <c r="FZ22" s="40"/>
      <c r="GR22" s="5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IF22" s="40"/>
      <c r="IG22" s="40"/>
      <c r="IH22" s="53"/>
      <c r="II22" s="39"/>
      <c r="IK22" s="51"/>
      <c r="IL22" s="52"/>
      <c r="IM22" s="51"/>
      <c r="IN22" s="49"/>
      <c r="IO22" s="49"/>
      <c r="IP22" s="49"/>
      <c r="IQ22" s="49"/>
      <c r="IR22" s="49"/>
      <c r="IS22" s="49"/>
      <c r="IT22" s="49"/>
      <c r="IU22" s="49"/>
      <c r="IV22" s="49"/>
      <c r="IW22" s="49"/>
      <c r="IX22" s="49"/>
      <c r="IY22" s="49"/>
      <c r="JA22" s="49"/>
      <c r="KP22" s="5"/>
      <c r="KQ22" s="5"/>
      <c r="KR22" s="5"/>
      <c r="KS22" s="5"/>
      <c r="KT22" s="5"/>
      <c r="KU22" s="5"/>
      <c r="LE22" s="49"/>
      <c r="LF22" s="49"/>
      <c r="LG22" s="49"/>
      <c r="LH22" s="49"/>
      <c r="LI22" s="49"/>
      <c r="LJ22" s="49"/>
      <c r="LK22" s="49"/>
      <c r="LL22" s="49"/>
      <c r="LM22" s="49"/>
      <c r="LN22" s="49"/>
      <c r="LO22" s="49"/>
      <c r="LP22" s="49"/>
      <c r="LQ22" s="49"/>
      <c r="LR22" s="49"/>
      <c r="LS22" s="49"/>
      <c r="LT22" s="49"/>
      <c r="LU22" s="49"/>
      <c r="LV22" s="49"/>
      <c r="LW22" s="49"/>
      <c r="LX22" s="49"/>
      <c r="LY22" s="49"/>
      <c r="LZ22" s="49"/>
      <c r="MA22" s="49"/>
      <c r="MB22" s="49"/>
      <c r="MC22" s="49"/>
      <c r="MD22" s="49"/>
      <c r="ME22" s="49"/>
      <c r="MF22" s="49"/>
      <c r="MG22" s="49"/>
      <c r="MH22" s="49"/>
      <c r="MI22" s="49"/>
      <c r="MJ22" s="49"/>
      <c r="MK22" s="49"/>
      <c r="ML22" s="49"/>
      <c r="MM22" s="49"/>
      <c r="MN22" s="49"/>
      <c r="MO22" s="49"/>
      <c r="MP22" s="49"/>
      <c r="MQ22" s="49"/>
      <c r="MR22" s="49"/>
      <c r="MS22" s="49"/>
      <c r="MT22" s="49"/>
      <c r="MU22" s="49"/>
      <c r="MV22" s="49"/>
      <c r="MW22" s="49"/>
      <c r="MX22" s="49"/>
      <c r="MY22" s="49"/>
      <c r="MZ22" s="49"/>
      <c r="NA22" s="49"/>
      <c r="NB22" s="49"/>
      <c r="NC22" s="49"/>
      <c r="ND22" s="49"/>
      <c r="NE22" s="39"/>
      <c r="NF22" s="49"/>
      <c r="NH22" s="40"/>
      <c r="NI22" s="40"/>
      <c r="NJ22" s="40"/>
      <c r="NK22" s="40"/>
      <c r="NL22" s="40"/>
      <c r="NM22" s="40"/>
      <c r="NS22" s="5"/>
      <c r="NU22" s="5"/>
      <c r="NW22" s="5"/>
      <c r="NX22" s="5"/>
      <c r="NY22" s="5"/>
      <c r="NZ22" s="5"/>
      <c r="OA22" s="5"/>
      <c r="OB22" s="5"/>
    </row>
    <row r="23" spans="1:392">
      <c r="A23" s="35">
        <v>1948</v>
      </c>
      <c r="B23" s="36">
        <v>5.7000000000000002E-2</v>
      </c>
      <c r="C23" s="36">
        <v>2.47E-2</v>
      </c>
      <c r="D23" s="38">
        <f t="shared" si="6"/>
        <v>4.4080000000000001E-2</v>
      </c>
      <c r="E23" s="40">
        <f t="shared" si="7"/>
        <v>2297.432165895726</v>
      </c>
      <c r="F23" s="40">
        <f t="shared" si="1"/>
        <v>2292.4814204070985</v>
      </c>
      <c r="G23" s="40">
        <f t="shared" si="8"/>
        <v>1613.1770847460762</v>
      </c>
      <c r="H23" s="40">
        <f t="shared" si="9"/>
        <v>1042.5875488737336</v>
      </c>
      <c r="I23" s="40">
        <f t="shared" si="18"/>
        <v>2655.7646336198095</v>
      </c>
      <c r="J23" s="59">
        <v>7.6899999999999996E-2</v>
      </c>
      <c r="K23" s="61">
        <f t="shared" si="19"/>
        <v>1.3852312803634106</v>
      </c>
      <c r="L23" s="39">
        <f t="shared" si="22"/>
        <v>6.576363184834122E-2</v>
      </c>
      <c r="M23" s="39">
        <f t="shared" si="23"/>
        <v>3.4273114383195358E-2</v>
      </c>
      <c r="N23" s="39">
        <f t="shared" si="24"/>
        <v>5.5699715454937904E-2</v>
      </c>
      <c r="P23" s="39">
        <f t="shared" si="27"/>
        <v>2.3699946401550154E-2</v>
      </c>
      <c r="Q23" s="39">
        <f t="shared" si="28"/>
        <v>4.1022316772264089E-2</v>
      </c>
      <c r="R23" s="39">
        <f t="shared" si="29"/>
        <v>3.7443147782996844E-2</v>
      </c>
      <c r="S23" s="5"/>
      <c r="T23" s="5"/>
      <c r="U23" s="5"/>
      <c r="X23" s="40">
        <v>2297.432165895726</v>
      </c>
      <c r="Y23" s="40">
        <v>2534.675773532425</v>
      </c>
      <c r="Z23" s="40">
        <v>2655.7646336198095</v>
      </c>
      <c r="AA23" s="58">
        <v>2650.6060029916089</v>
      </c>
      <c r="AB23" s="40">
        <v>2523.628466702251</v>
      </c>
      <c r="AC23" s="40">
        <v>2292.4814204070985</v>
      </c>
      <c r="AD23" s="40"/>
      <c r="AE23" s="40">
        <v>2297.432165895726</v>
      </c>
      <c r="AF23" s="65">
        <f t="shared" si="2"/>
        <v>1948</v>
      </c>
      <c r="AG23" s="39">
        <v>5.699999999999994E-2</v>
      </c>
      <c r="AH23" s="39">
        <v>5.0540000000000029E-2</v>
      </c>
      <c r="AI23" s="39">
        <v>4.4079999999999897E-2</v>
      </c>
      <c r="AJ23" s="39">
        <v>3.7619999999999765E-2</v>
      </c>
      <c r="AK23" s="39">
        <v>3.1159999999999854E-2</v>
      </c>
      <c r="AL23" s="39">
        <v>2.4699999999999944E-2</v>
      </c>
      <c r="AM23" s="40" t="s">
        <v>115</v>
      </c>
      <c r="AN23" s="39">
        <f t="shared" si="10"/>
        <v>4.4079999999999897E-2</v>
      </c>
      <c r="AO23" s="40">
        <f t="shared" si="26"/>
        <v>2655.7646336198095</v>
      </c>
      <c r="AP23" s="40"/>
      <c r="AQ23" s="40">
        <f t="shared" si="11"/>
        <v>2297.432165895726</v>
      </c>
      <c r="AR23" s="40">
        <f t="shared" si="12"/>
        <v>2534.6757735324245</v>
      </c>
      <c r="AS23" s="40">
        <f t="shared" si="13"/>
        <v>2655.7646336198095</v>
      </c>
      <c r="AT23" s="40">
        <f t="shared" si="14"/>
        <v>2650.6060029916084</v>
      </c>
      <c r="AU23" s="40">
        <f t="shared" si="15"/>
        <v>2523.6284667022505</v>
      </c>
      <c r="AV23" s="40">
        <f t="shared" si="16"/>
        <v>2292.4814204070985</v>
      </c>
      <c r="AX23" s="39">
        <f t="shared" si="17"/>
        <v>-1.9899999999999994E-2</v>
      </c>
      <c r="BE23" s="40"/>
      <c r="BK23" s="5"/>
      <c r="BL23" s="40"/>
      <c r="BM23" s="40"/>
      <c r="BN23" s="40"/>
      <c r="BO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R23" s="5"/>
      <c r="CS23" s="5"/>
      <c r="CT23" s="5"/>
      <c r="CV23" s="40"/>
      <c r="CW23" s="40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FK23" s="5"/>
      <c r="FZ23" s="40"/>
      <c r="GR23" s="5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IF23" s="40"/>
      <c r="IG23" s="40"/>
      <c r="IH23" s="53"/>
      <c r="II23" s="39"/>
      <c r="IK23" s="51"/>
      <c r="IL23" s="52"/>
      <c r="IM23" s="51"/>
      <c r="IN23" s="49"/>
      <c r="IO23" s="49"/>
      <c r="IP23" s="49"/>
      <c r="IQ23" s="49"/>
      <c r="IR23" s="49"/>
      <c r="IS23" s="49"/>
      <c r="IT23" s="49"/>
      <c r="IU23" s="49"/>
      <c r="IV23" s="49"/>
      <c r="IW23" s="49"/>
      <c r="IX23" s="49"/>
      <c r="IY23" s="49"/>
      <c r="JA23" s="49"/>
      <c r="KP23" s="5"/>
      <c r="KQ23" s="5"/>
      <c r="KR23" s="5"/>
      <c r="KS23" s="5"/>
      <c r="KT23" s="5"/>
      <c r="KU23" s="5"/>
      <c r="LE23" s="49"/>
      <c r="LF23" s="49"/>
      <c r="LG23" s="49"/>
      <c r="LH23" s="49"/>
      <c r="LI23" s="49"/>
      <c r="LJ23" s="49"/>
      <c r="LK23" s="49"/>
      <c r="LL23" s="49"/>
      <c r="LM23" s="49"/>
      <c r="LN23" s="49"/>
      <c r="LO23" s="49"/>
      <c r="LP23" s="49"/>
      <c r="LQ23" s="49"/>
      <c r="LR23" s="49"/>
      <c r="LS23" s="49"/>
      <c r="LT23" s="49"/>
      <c r="LU23" s="49"/>
      <c r="LV23" s="49"/>
      <c r="LW23" s="49"/>
      <c r="LX23" s="49"/>
      <c r="LY23" s="49"/>
      <c r="LZ23" s="49"/>
      <c r="MA23" s="49"/>
      <c r="MB23" s="49"/>
      <c r="MC23" s="49"/>
      <c r="MD23" s="49"/>
      <c r="ME23" s="49"/>
      <c r="MF23" s="49"/>
      <c r="MG23" s="49"/>
      <c r="MH23" s="49"/>
      <c r="MI23" s="49"/>
      <c r="MJ23" s="49"/>
      <c r="MK23" s="49"/>
      <c r="ML23" s="49"/>
      <c r="MM23" s="49"/>
      <c r="MN23" s="49"/>
      <c r="MO23" s="49"/>
      <c r="MP23" s="49"/>
      <c r="MQ23" s="49"/>
      <c r="MR23" s="49"/>
      <c r="MS23" s="49"/>
      <c r="MT23" s="49"/>
      <c r="MU23" s="49"/>
      <c r="MV23" s="49"/>
      <c r="MW23" s="49"/>
      <c r="MX23" s="49"/>
      <c r="MY23" s="49"/>
      <c r="MZ23" s="49"/>
      <c r="NA23" s="49"/>
      <c r="NB23" s="49"/>
      <c r="NC23" s="49"/>
      <c r="ND23" s="49"/>
      <c r="NE23" s="39"/>
      <c r="NF23" s="49"/>
      <c r="NH23" s="40"/>
      <c r="NI23" s="40"/>
      <c r="NJ23" s="40"/>
      <c r="NK23" s="40"/>
      <c r="NL23" s="40"/>
      <c r="NM23" s="40"/>
      <c r="NS23" s="5"/>
      <c r="NU23" s="5"/>
      <c r="NW23" s="5"/>
      <c r="NX23" s="5"/>
      <c r="NY23" s="5"/>
      <c r="NZ23" s="5"/>
      <c r="OA23" s="5"/>
      <c r="OB23" s="5"/>
    </row>
    <row r="24" spans="1:392">
      <c r="A24" s="35">
        <v>1949</v>
      </c>
      <c r="B24" s="36">
        <v>0.183</v>
      </c>
      <c r="C24" s="36">
        <v>4.1349999999999998E-2</v>
      </c>
      <c r="D24" s="38">
        <f t="shared" si="6"/>
        <v>0.12634000000000001</v>
      </c>
      <c r="E24" s="40">
        <f t="shared" si="7"/>
        <v>2717.8622522546439</v>
      </c>
      <c r="F24" s="40">
        <f t="shared" si="1"/>
        <v>2387.2755271409319</v>
      </c>
      <c r="G24" s="40">
        <f t="shared" si="8"/>
        <v>1885.0617369433407</v>
      </c>
      <c r="H24" s="40">
        <f t="shared" si="9"/>
        <v>1106.2322004879957</v>
      </c>
      <c r="I24" s="40">
        <f t="shared" si="18"/>
        <v>2991.2939374313364</v>
      </c>
      <c r="J24" s="59">
        <v>-9.7000000000000003E-3</v>
      </c>
      <c r="K24" s="61">
        <f t="shared" si="19"/>
        <v>1.3717945369438855</v>
      </c>
      <c r="L24" s="39">
        <f t="shared" si="22"/>
        <v>8.5024991824638185E-2</v>
      </c>
      <c r="M24" s="39">
        <f t="shared" si="23"/>
        <v>3.3314610121887744E-2</v>
      </c>
      <c r="N24" s="39">
        <f t="shared" si="24"/>
        <v>6.6869426924868858E-2</v>
      </c>
      <c r="P24" s="39">
        <f t="shared" si="27"/>
        <v>3.6820202821534753E-2</v>
      </c>
      <c r="Q24" s="39">
        <f t="shared" si="28"/>
        <v>4.1416254179454493E-2</v>
      </c>
      <c r="R24" s="39">
        <f t="shared" si="29"/>
        <v>4.5569587373897713E-2</v>
      </c>
      <c r="S24" s="5"/>
      <c r="T24" s="5"/>
      <c r="U24" s="5"/>
      <c r="X24" s="40">
        <v>2717.8622522546439</v>
      </c>
      <c r="Y24" s="40">
        <v>2926.7140754246852</v>
      </c>
      <c r="Z24" s="40">
        <v>2991.2939374313364</v>
      </c>
      <c r="AA24" s="58">
        <v>2910.3918973448162</v>
      </c>
      <c r="AB24" s="40">
        <v>2699.474898262064</v>
      </c>
      <c r="AC24" s="40">
        <v>2387.2755271409319</v>
      </c>
      <c r="AD24" s="40"/>
      <c r="AE24" s="40">
        <v>2717.8622522546439</v>
      </c>
      <c r="AF24" s="65">
        <f t="shared" si="2"/>
        <v>1949</v>
      </c>
      <c r="AG24" s="39">
        <v>0.18300000000000005</v>
      </c>
      <c r="AH24" s="39">
        <v>0.15467000000000009</v>
      </c>
      <c r="AI24" s="39">
        <v>0.12634000000000012</v>
      </c>
      <c r="AJ24" s="39">
        <v>9.8009999999999931E-2</v>
      </c>
      <c r="AK24" s="39">
        <v>6.9679999999999964E-2</v>
      </c>
      <c r="AL24" s="39">
        <v>4.1349999999999998E-2</v>
      </c>
      <c r="AM24" s="40" t="s">
        <v>115</v>
      </c>
      <c r="AN24" s="39">
        <f t="shared" si="10"/>
        <v>0.12634000000000012</v>
      </c>
      <c r="AO24" s="40">
        <f t="shared" si="26"/>
        <v>2991.2939374313364</v>
      </c>
      <c r="AP24" s="40"/>
      <c r="AQ24" s="40">
        <f t="shared" si="11"/>
        <v>2717.8622522546439</v>
      </c>
      <c r="AR24" s="40">
        <f t="shared" si="12"/>
        <v>2926.7140754246848</v>
      </c>
      <c r="AS24" s="40">
        <f t="shared" si="13"/>
        <v>2991.2939374313364</v>
      </c>
      <c r="AT24" s="40">
        <f t="shared" si="14"/>
        <v>2910.3918973448158</v>
      </c>
      <c r="AU24" s="40">
        <f t="shared" si="15"/>
        <v>2699.4748982620631</v>
      </c>
      <c r="AV24" s="40">
        <f t="shared" si="16"/>
        <v>2387.2755271409319</v>
      </c>
      <c r="AX24" s="39">
        <f t="shared" si="17"/>
        <v>0.19269999999999998</v>
      </c>
      <c r="BE24" s="40"/>
      <c r="BK24" s="5"/>
      <c r="BL24" s="40"/>
      <c r="BM24" s="40"/>
      <c r="BN24" s="40"/>
      <c r="BO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R24" s="5"/>
      <c r="CS24" s="5"/>
      <c r="CT24" s="5"/>
      <c r="CV24" s="40"/>
      <c r="CW24" s="40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FK24" s="5"/>
      <c r="FZ24" s="40"/>
      <c r="GR24" s="5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IF24" s="40"/>
      <c r="IG24" s="40"/>
      <c r="IH24" s="53"/>
      <c r="II24" s="39"/>
      <c r="IK24" s="51"/>
      <c r="IL24" s="52"/>
      <c r="IM24" s="51"/>
      <c r="IN24" s="49"/>
      <c r="IO24" s="49"/>
      <c r="IP24" s="49"/>
      <c r="IQ24" s="49"/>
      <c r="IR24" s="49"/>
      <c r="IS24" s="49"/>
      <c r="IT24" s="49"/>
      <c r="IU24" s="49"/>
      <c r="IV24" s="49"/>
      <c r="IW24" s="49"/>
      <c r="IX24" s="49"/>
      <c r="IY24" s="49"/>
      <c r="JA24" s="49"/>
      <c r="KP24" s="5"/>
      <c r="KQ24" s="5"/>
      <c r="KR24" s="5"/>
      <c r="KS24" s="5"/>
      <c r="KT24" s="5"/>
      <c r="KU24" s="5"/>
      <c r="LE24" s="49"/>
      <c r="LF24" s="49"/>
      <c r="LG24" s="49"/>
      <c r="LH24" s="49"/>
      <c r="LI24" s="49"/>
      <c r="LJ24" s="49"/>
      <c r="LK24" s="49"/>
      <c r="LL24" s="49"/>
      <c r="LM24" s="49"/>
      <c r="LN24" s="49"/>
      <c r="LO24" s="49"/>
      <c r="LP24" s="49"/>
      <c r="LQ24" s="49"/>
      <c r="LR24" s="49"/>
      <c r="LS24" s="49"/>
      <c r="LT24" s="49"/>
      <c r="LU24" s="49"/>
      <c r="LV24" s="49"/>
      <c r="LW24" s="49"/>
      <c r="LX24" s="49"/>
      <c r="LY24" s="49"/>
      <c r="LZ24" s="49"/>
      <c r="MA24" s="49"/>
      <c r="MB24" s="49"/>
      <c r="MC24" s="49"/>
      <c r="MD24" s="49"/>
      <c r="ME24" s="49"/>
      <c r="MF24" s="49"/>
      <c r="MG24" s="49"/>
      <c r="MH24" s="49"/>
      <c r="MI24" s="49"/>
      <c r="MJ24" s="49"/>
      <c r="MK24" s="49"/>
      <c r="ML24" s="49"/>
      <c r="MM24" s="49"/>
      <c r="MN24" s="49"/>
      <c r="MO24" s="49"/>
      <c r="MP24" s="49"/>
      <c r="MQ24" s="49"/>
      <c r="MR24" s="49"/>
      <c r="MS24" s="49"/>
      <c r="MT24" s="49"/>
      <c r="MU24" s="49"/>
      <c r="MV24" s="49"/>
      <c r="MW24" s="49"/>
      <c r="MX24" s="49"/>
      <c r="MY24" s="49"/>
      <c r="MZ24" s="49"/>
      <c r="NA24" s="49"/>
      <c r="NB24" s="49"/>
      <c r="NC24" s="49"/>
      <c r="ND24" s="49"/>
      <c r="NE24" s="39"/>
      <c r="NF24" s="49"/>
      <c r="NH24" s="40"/>
      <c r="NI24" s="40"/>
      <c r="NJ24" s="40"/>
      <c r="NK24" s="40"/>
      <c r="NL24" s="40"/>
      <c r="NM24" s="40"/>
      <c r="NS24" s="5"/>
      <c r="NU24" s="5"/>
      <c r="NW24" s="5"/>
      <c r="NX24" s="5"/>
      <c r="NY24" s="5"/>
      <c r="NZ24" s="5"/>
      <c r="OA24" s="5"/>
      <c r="OB24" s="5"/>
    </row>
    <row r="25" spans="1:392">
      <c r="A25" s="35">
        <v>1950</v>
      </c>
      <c r="B25" s="36">
        <v>0.30809999999999998</v>
      </c>
      <c r="C25" s="36">
        <v>2.5274999999999999E-2</v>
      </c>
      <c r="D25" s="38">
        <f t="shared" si="6"/>
        <v>0.19497</v>
      </c>
      <c r="E25" s="40">
        <f t="shared" si="7"/>
        <v>3555.2356121742996</v>
      </c>
      <c r="F25" s="40">
        <f t="shared" si="1"/>
        <v>2447.6139160894186</v>
      </c>
      <c r="G25" s="40">
        <f t="shared" si="8"/>
        <v>2347.7469597323584</v>
      </c>
      <c r="H25" s="40">
        <f t="shared" si="9"/>
        <v>1226.7595566799655</v>
      </c>
      <c r="I25" s="40">
        <f t="shared" si="18"/>
        <v>3574.5065164123239</v>
      </c>
      <c r="J25" s="59">
        <v>1.09E-2</v>
      </c>
      <c r="K25" s="61">
        <f t="shared" si="19"/>
        <v>1.3867470973965739</v>
      </c>
      <c r="L25" s="39">
        <f t="shared" si="22"/>
        <v>0.12720810478110756</v>
      </c>
      <c r="M25" s="39">
        <f t="shared" si="23"/>
        <v>3.0185117453684018E-2</v>
      </c>
      <c r="N25" s="39">
        <f t="shared" si="24"/>
        <v>9.0630883072351009E-2</v>
      </c>
      <c r="P25" s="39">
        <f t="shared" si="27"/>
        <v>6.6147287940186095E-2</v>
      </c>
      <c r="Q25" s="39">
        <f t="shared" si="28"/>
        <v>4.1408636689471034E-2</v>
      </c>
      <c r="R25" s="39">
        <f t="shared" si="29"/>
        <v>6.294247490654592E-2</v>
      </c>
      <c r="S25" s="5"/>
      <c r="T25" s="5"/>
      <c r="U25" s="5"/>
      <c r="X25" s="40">
        <v>3555.2356121742996</v>
      </c>
      <c r="Y25" s="40">
        <v>3662.8851003866339</v>
      </c>
      <c r="Z25" s="40">
        <v>3574.5065164123239</v>
      </c>
      <c r="AA25" s="58">
        <v>3313.2046878968258</v>
      </c>
      <c r="AB25" s="40">
        <v>2920.3999239358313</v>
      </c>
      <c r="AC25" s="40">
        <v>2447.6139160894186</v>
      </c>
      <c r="AD25" s="40"/>
      <c r="AE25" s="40">
        <v>3555.2356121742996</v>
      </c>
      <c r="AF25" s="65">
        <f t="shared" si="2"/>
        <v>1950</v>
      </c>
      <c r="AG25" s="39">
        <v>0.30810000000000004</v>
      </c>
      <c r="AH25" s="39">
        <v>0.25153500000000006</v>
      </c>
      <c r="AI25" s="39">
        <v>0.19496999999999987</v>
      </c>
      <c r="AJ25" s="39">
        <v>0.13840500000000011</v>
      </c>
      <c r="AK25" s="39">
        <v>8.1839999999999913E-2</v>
      </c>
      <c r="AL25" s="39">
        <v>2.5274999999999936E-2</v>
      </c>
      <c r="AM25" s="40" t="s">
        <v>115</v>
      </c>
      <c r="AN25" s="39">
        <f t="shared" si="10"/>
        <v>0.19496999999999987</v>
      </c>
      <c r="AO25" s="40">
        <f t="shared" si="26"/>
        <v>3574.5065164123239</v>
      </c>
      <c r="AP25" s="40"/>
      <c r="AQ25" s="40">
        <f t="shared" si="11"/>
        <v>3555.2356121742996</v>
      </c>
      <c r="AR25" s="40">
        <f t="shared" si="12"/>
        <v>3662.885100386633</v>
      </c>
      <c r="AS25" s="40">
        <f t="shared" si="13"/>
        <v>3574.5065164123239</v>
      </c>
      <c r="AT25" s="40">
        <f t="shared" si="14"/>
        <v>3313.2046878968254</v>
      </c>
      <c r="AU25" s="40">
        <f t="shared" si="15"/>
        <v>2920.39992393583</v>
      </c>
      <c r="AV25" s="40">
        <f t="shared" si="16"/>
        <v>2447.6139160894186</v>
      </c>
      <c r="AX25" s="39">
        <f t="shared" si="17"/>
        <v>0.29719999999999996</v>
      </c>
      <c r="BE25" s="40"/>
      <c r="BK25" s="5"/>
      <c r="BL25" s="40"/>
      <c r="BM25" s="40"/>
      <c r="BN25" s="40"/>
      <c r="BO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R25" s="5"/>
      <c r="CS25" s="5"/>
      <c r="CT25" s="5"/>
      <c r="CV25" s="40"/>
      <c r="CW25" s="40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FK25" s="5"/>
      <c r="FZ25" s="40"/>
      <c r="GR25" s="5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IF25" s="40"/>
      <c r="IG25" s="40"/>
      <c r="IH25" s="53"/>
      <c r="II25" s="39"/>
      <c r="IK25" s="51"/>
      <c r="IL25" s="52"/>
      <c r="IM25" s="51"/>
      <c r="IN25" s="49"/>
      <c r="IO25" s="49"/>
      <c r="IP25" s="49"/>
      <c r="IQ25" s="49"/>
      <c r="IR25" s="49"/>
      <c r="IS25" s="49"/>
      <c r="IT25" s="49"/>
      <c r="IU25" s="49"/>
      <c r="IV25" s="49"/>
      <c r="IW25" s="49"/>
      <c r="IX25" s="49"/>
      <c r="IY25" s="49"/>
      <c r="JA25" s="49"/>
      <c r="KP25" s="5"/>
      <c r="KQ25" s="5"/>
      <c r="KR25" s="5"/>
      <c r="KS25" s="5"/>
      <c r="KT25" s="5"/>
      <c r="KU25" s="5"/>
      <c r="LE25" s="49"/>
      <c r="LF25" s="49"/>
      <c r="LG25" s="49"/>
      <c r="LH25" s="49"/>
      <c r="LI25" s="49"/>
      <c r="LJ25" s="49"/>
      <c r="LK25" s="49"/>
      <c r="LL25" s="49"/>
      <c r="LM25" s="49"/>
      <c r="LN25" s="49"/>
      <c r="LO25" s="49"/>
      <c r="LP25" s="49"/>
      <c r="LQ25" s="49"/>
      <c r="LR25" s="49"/>
      <c r="LS25" s="49"/>
      <c r="LT25" s="49"/>
      <c r="LU25" s="49"/>
      <c r="LV25" s="49"/>
      <c r="LW25" s="49"/>
      <c r="LX25" s="49"/>
      <c r="LY25" s="49"/>
      <c r="LZ25" s="49"/>
      <c r="MA25" s="49"/>
      <c r="MB25" s="49"/>
      <c r="MC25" s="49"/>
      <c r="MD25" s="49"/>
      <c r="ME25" s="49"/>
      <c r="MF25" s="49"/>
      <c r="MG25" s="49"/>
      <c r="MH25" s="49"/>
      <c r="MI25" s="49"/>
      <c r="MJ25" s="49"/>
      <c r="MK25" s="49"/>
      <c r="ML25" s="49"/>
      <c r="MM25" s="49"/>
      <c r="MN25" s="49"/>
      <c r="MO25" s="49"/>
      <c r="MP25" s="49"/>
      <c r="MQ25" s="49"/>
      <c r="MR25" s="49"/>
      <c r="MS25" s="49"/>
      <c r="MT25" s="49"/>
      <c r="MU25" s="49"/>
      <c r="MV25" s="49"/>
      <c r="MW25" s="49"/>
      <c r="MX25" s="49"/>
      <c r="MY25" s="49"/>
      <c r="MZ25" s="49"/>
      <c r="NA25" s="49"/>
      <c r="NB25" s="49"/>
      <c r="NC25" s="49"/>
      <c r="ND25" s="49"/>
      <c r="NE25" s="39"/>
      <c r="NF25" s="49"/>
      <c r="NH25" s="40"/>
      <c r="NI25" s="40"/>
      <c r="NJ25" s="40"/>
      <c r="NK25" s="40"/>
      <c r="NL25" s="40"/>
      <c r="NM25" s="40"/>
      <c r="NS25" s="5"/>
      <c r="NU25" s="5"/>
      <c r="NW25" s="5"/>
      <c r="NX25" s="5"/>
      <c r="NY25" s="5"/>
      <c r="NZ25" s="5"/>
      <c r="OA25" s="5"/>
      <c r="OB25" s="5"/>
    </row>
    <row r="26" spans="1:392">
      <c r="A26" s="35">
        <v>1951</v>
      </c>
      <c r="B26" s="36">
        <v>0.23680000000000001</v>
      </c>
      <c r="C26" s="36">
        <v>2.0999999999999999E-3</v>
      </c>
      <c r="D26" s="38">
        <f t="shared" si="6"/>
        <v>0.14292000000000002</v>
      </c>
      <c r="E26" s="40">
        <f t="shared" si="7"/>
        <v>4397.1154051371741</v>
      </c>
      <c r="F26" s="40">
        <f t="shared" si="1"/>
        <v>2452.7539053132064</v>
      </c>
      <c r="G26" s="40">
        <f t="shared" si="8"/>
        <v>2652.5697956992576</v>
      </c>
      <c r="H26" s="40">
        <f t="shared" si="9"/>
        <v>1432.8051920387161</v>
      </c>
      <c r="I26" s="40">
        <f t="shared" si="18"/>
        <v>4085.3749877379737</v>
      </c>
      <c r="J26" s="59">
        <v>7.8600000000000003E-2</v>
      </c>
      <c r="K26" s="61">
        <f t="shared" si="19"/>
        <v>1.4957454192519446</v>
      </c>
      <c r="L26" s="39">
        <f t="shared" si="22"/>
        <v>0.16725962347435441</v>
      </c>
      <c r="M26" s="39">
        <f t="shared" si="23"/>
        <v>2.8330045237984214E-2</v>
      </c>
      <c r="N26" s="39">
        <f t="shared" si="24"/>
        <v>0.11316776711421528</v>
      </c>
      <c r="P26" s="39">
        <f t="shared" si="27"/>
        <v>0.1090747689564775</v>
      </c>
      <c r="Q26" s="39">
        <f t="shared" si="28"/>
        <v>4.5813722622341402E-2</v>
      </c>
      <c r="R26" s="39">
        <f t="shared" si="29"/>
        <v>8.8905821880539637E-2</v>
      </c>
      <c r="S26" s="5"/>
      <c r="T26" s="5"/>
      <c r="U26" s="5"/>
      <c r="X26" s="40">
        <v>4397.1154051371741</v>
      </c>
      <c r="Y26" s="40">
        <v>4358.3204655460404</v>
      </c>
      <c r="Z26" s="40">
        <v>4085.3749877379737</v>
      </c>
      <c r="AA26" s="58">
        <v>3631.2060738411633</v>
      </c>
      <c r="AB26" s="40">
        <v>3063.6163362056445</v>
      </c>
      <c r="AC26" s="40">
        <v>2452.7539053132064</v>
      </c>
      <c r="AD26" s="40"/>
      <c r="AE26" s="40">
        <v>4397.1154051371741</v>
      </c>
      <c r="AF26" s="65">
        <f t="shared" si="2"/>
        <v>1951</v>
      </c>
      <c r="AG26" s="39">
        <v>0.23680000000000012</v>
      </c>
      <c r="AH26" s="39">
        <v>0.18986000000000014</v>
      </c>
      <c r="AI26" s="39">
        <v>0.14292000000000016</v>
      </c>
      <c r="AJ26" s="39">
        <v>9.5979999999999954E-2</v>
      </c>
      <c r="AK26" s="39">
        <v>4.9039999999999973E-2</v>
      </c>
      <c r="AL26" s="39">
        <v>2.0999999999999908E-3</v>
      </c>
      <c r="AM26" s="40" t="s">
        <v>115</v>
      </c>
      <c r="AN26" s="39">
        <f t="shared" si="10"/>
        <v>0.14292000000000016</v>
      </c>
      <c r="AO26" s="40">
        <f t="shared" si="26"/>
        <v>4085.3749877379737</v>
      </c>
      <c r="AP26" s="40"/>
      <c r="AQ26" s="40">
        <f t="shared" si="11"/>
        <v>4397.1154051371741</v>
      </c>
      <c r="AR26" s="40">
        <f t="shared" si="12"/>
        <v>4358.3204655460395</v>
      </c>
      <c r="AS26" s="40">
        <f t="shared" si="13"/>
        <v>4085.3749877379737</v>
      </c>
      <c r="AT26" s="40">
        <f t="shared" si="14"/>
        <v>3631.2060738411624</v>
      </c>
      <c r="AU26" s="40">
        <f t="shared" si="15"/>
        <v>3063.6163362056432</v>
      </c>
      <c r="AV26" s="40">
        <f t="shared" si="16"/>
        <v>2452.7539053132064</v>
      </c>
      <c r="AX26" s="39">
        <f t="shared" si="17"/>
        <v>0.15820000000000001</v>
      </c>
      <c r="BE26" s="40"/>
      <c r="BK26" s="5"/>
      <c r="BL26" s="40"/>
      <c r="BM26" s="40"/>
      <c r="BN26" s="40"/>
      <c r="BO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R26" s="5"/>
      <c r="CS26" s="5"/>
      <c r="CT26" s="5"/>
      <c r="CV26" s="40"/>
      <c r="CW26" s="40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FK26" s="5"/>
      <c r="FZ26" s="40"/>
      <c r="GR26" s="5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IF26" s="40"/>
      <c r="IG26" s="40"/>
      <c r="IH26" s="53"/>
      <c r="II26" s="39"/>
      <c r="IK26" s="51"/>
      <c r="IL26" s="52"/>
      <c r="IM26" s="51"/>
      <c r="IN26" s="49"/>
      <c r="IO26" s="49"/>
      <c r="IP26" s="49"/>
      <c r="IQ26" s="49"/>
      <c r="IR26" s="49"/>
      <c r="IS26" s="49"/>
      <c r="IT26" s="49"/>
      <c r="IU26" s="49"/>
      <c r="IV26" s="49"/>
      <c r="IW26" s="49"/>
      <c r="IX26" s="49"/>
      <c r="IY26" s="49"/>
      <c r="JA26" s="49"/>
      <c r="KP26" s="5"/>
      <c r="KQ26" s="5"/>
      <c r="KR26" s="5"/>
      <c r="KS26" s="5"/>
      <c r="KT26" s="5"/>
      <c r="KU26" s="5"/>
      <c r="LE26" s="49"/>
      <c r="LF26" s="49"/>
      <c r="LG26" s="49"/>
      <c r="LH26" s="49"/>
      <c r="LI26" s="49"/>
      <c r="LJ26" s="49"/>
      <c r="LK26" s="49"/>
      <c r="LL26" s="49"/>
      <c r="LM26" s="49"/>
      <c r="LN26" s="49"/>
      <c r="LO26" s="49"/>
      <c r="LP26" s="49"/>
      <c r="LQ26" s="49"/>
      <c r="LR26" s="49"/>
      <c r="LS26" s="49"/>
      <c r="LT26" s="49"/>
      <c r="LU26" s="49"/>
      <c r="LV26" s="49"/>
      <c r="LW26" s="49"/>
      <c r="LX26" s="49"/>
      <c r="LY26" s="49"/>
      <c r="LZ26" s="49"/>
      <c r="MA26" s="49"/>
      <c r="MB26" s="49"/>
      <c r="MC26" s="49"/>
      <c r="MD26" s="49"/>
      <c r="ME26" s="49"/>
      <c r="MF26" s="49"/>
      <c r="MG26" s="49"/>
      <c r="MH26" s="49"/>
      <c r="MI26" s="49"/>
      <c r="MJ26" s="49"/>
      <c r="MK26" s="49"/>
      <c r="ML26" s="49"/>
      <c r="MM26" s="49"/>
      <c r="MN26" s="49"/>
      <c r="MO26" s="49"/>
      <c r="MP26" s="49"/>
      <c r="MQ26" s="49"/>
      <c r="MR26" s="49"/>
      <c r="MS26" s="49"/>
      <c r="MT26" s="49"/>
      <c r="MU26" s="49"/>
      <c r="MV26" s="49"/>
      <c r="MW26" s="49"/>
      <c r="MX26" s="49"/>
      <c r="MY26" s="49"/>
      <c r="MZ26" s="49"/>
      <c r="NA26" s="49"/>
      <c r="NB26" s="49"/>
      <c r="NC26" s="49"/>
      <c r="ND26" s="49"/>
      <c r="NE26" s="39"/>
      <c r="NF26" s="49"/>
      <c r="NH26" s="40"/>
      <c r="NI26" s="40"/>
      <c r="NJ26" s="40"/>
      <c r="NK26" s="40"/>
      <c r="NL26" s="40"/>
      <c r="NM26" s="40"/>
      <c r="NS26" s="5"/>
      <c r="NU26" s="5"/>
      <c r="NW26" s="5"/>
      <c r="NX26" s="5"/>
      <c r="NY26" s="5"/>
      <c r="NZ26" s="5"/>
      <c r="OA26" s="5"/>
      <c r="OB26" s="5"/>
    </row>
    <row r="27" spans="1:392">
      <c r="A27" s="35">
        <v>1952</v>
      </c>
      <c r="B27" s="36">
        <v>0.18149999999999999</v>
      </c>
      <c r="C27" s="36">
        <v>3.2175000000000002E-2</v>
      </c>
      <c r="D27" s="38">
        <f t="shared" si="6"/>
        <v>0.12177</v>
      </c>
      <c r="E27" s="40">
        <f t="shared" si="7"/>
        <v>5195.1918511695712</v>
      </c>
      <c r="F27" s="40">
        <f t="shared" si="1"/>
        <v>2531.6712622166588</v>
      </c>
      <c r="G27" s="40">
        <f t="shared" si="8"/>
        <v>2896.1223288074493</v>
      </c>
      <c r="H27" s="40">
        <f t="shared" si="9"/>
        <v>1686.7287711873773</v>
      </c>
      <c r="I27" s="40">
        <f t="shared" si="18"/>
        <v>4582.8510999948267</v>
      </c>
      <c r="J27" s="59">
        <v>2.2800000000000001E-2</v>
      </c>
      <c r="K27" s="61">
        <f t="shared" si="19"/>
        <v>1.5298484148108888</v>
      </c>
      <c r="L27" s="39">
        <f t="shared" si="22"/>
        <v>0.1662566733931965</v>
      </c>
      <c r="M27" s="39">
        <f t="shared" si="23"/>
        <v>2.8300161767836673E-2</v>
      </c>
      <c r="N27" s="39">
        <f t="shared" si="24"/>
        <v>0.11255043933699138</v>
      </c>
      <c r="P27" s="39">
        <f t="shared" si="27"/>
        <v>0.1234266114422351</v>
      </c>
      <c r="Q27" s="39">
        <f t="shared" si="28"/>
        <v>4.0512476123370833E-2</v>
      </c>
      <c r="R27" s="39">
        <f t="shared" si="29"/>
        <v>9.4896044620004449E-2</v>
      </c>
      <c r="S27" s="5"/>
      <c r="T27" s="5"/>
      <c r="U27" s="5"/>
      <c r="X27" s="40">
        <v>5195.1918511695712</v>
      </c>
      <c r="Y27" s="40">
        <v>5019.1943893391144</v>
      </c>
      <c r="Z27" s="40">
        <v>4582.8510999948267</v>
      </c>
      <c r="AA27" s="58">
        <v>3964.9320680575356</v>
      </c>
      <c r="AB27" s="40">
        <v>3253.683093703843</v>
      </c>
      <c r="AC27" s="40">
        <v>2531.6712622166588</v>
      </c>
      <c r="AD27" s="40"/>
      <c r="AE27" s="40">
        <v>5195.1918511695712</v>
      </c>
      <c r="AF27" s="65">
        <f t="shared" si="2"/>
        <v>1952</v>
      </c>
      <c r="AG27" s="39">
        <v>0.18149999999999999</v>
      </c>
      <c r="AH27" s="39">
        <v>0.15163499999999996</v>
      </c>
      <c r="AI27" s="39">
        <v>0.12176999999999993</v>
      </c>
      <c r="AJ27" s="39">
        <v>9.1905000000000125E-2</v>
      </c>
      <c r="AK27" s="39">
        <v>6.2040000000000095E-2</v>
      </c>
      <c r="AL27" s="39">
        <v>3.2175000000000065E-2</v>
      </c>
      <c r="AM27" s="40" t="s">
        <v>115</v>
      </c>
      <c r="AN27" s="39">
        <f t="shared" si="10"/>
        <v>0.12176999999999993</v>
      </c>
      <c r="AO27" s="40">
        <f t="shared" si="26"/>
        <v>4582.8510999948267</v>
      </c>
      <c r="AP27" s="40"/>
      <c r="AQ27" s="40">
        <f t="shared" si="11"/>
        <v>5195.1918511695712</v>
      </c>
      <c r="AR27" s="40">
        <f t="shared" si="12"/>
        <v>5019.1943893391126</v>
      </c>
      <c r="AS27" s="40">
        <f t="shared" si="13"/>
        <v>4582.8510999948267</v>
      </c>
      <c r="AT27" s="40">
        <f t="shared" si="14"/>
        <v>3964.9320680575347</v>
      </c>
      <c r="AU27" s="40">
        <f t="shared" si="15"/>
        <v>3253.6830937038417</v>
      </c>
      <c r="AV27" s="40">
        <f t="shared" si="16"/>
        <v>2531.6712622166588</v>
      </c>
      <c r="AX27" s="39">
        <f t="shared" si="17"/>
        <v>0.15870000000000001</v>
      </c>
      <c r="BE27" s="40"/>
      <c r="BK27" s="5"/>
      <c r="BL27" s="40"/>
      <c r="BM27" s="40"/>
      <c r="BN27" s="40"/>
      <c r="BO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R27" s="5"/>
      <c r="CS27" s="5"/>
      <c r="CT27" s="5"/>
      <c r="CV27" s="40"/>
      <c r="CW27" s="40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FK27" s="5"/>
      <c r="FZ27" s="40"/>
      <c r="GR27" s="5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IF27" s="40"/>
      <c r="IG27" s="40"/>
      <c r="IH27" s="53"/>
      <c r="II27" s="39"/>
      <c r="IK27" s="51"/>
      <c r="IL27" s="52"/>
      <c r="IM27" s="51"/>
      <c r="IN27" s="49"/>
      <c r="IO27" s="49"/>
      <c r="IP27" s="49"/>
      <c r="IQ27" s="49"/>
      <c r="IR27" s="49"/>
      <c r="IS27" s="49"/>
      <c r="IT27" s="49"/>
      <c r="IU27" s="49"/>
      <c r="IV27" s="49"/>
      <c r="IW27" s="49"/>
      <c r="IX27" s="49"/>
      <c r="IY27" s="49"/>
      <c r="JA27" s="49"/>
      <c r="KP27" s="5"/>
      <c r="KQ27" s="5"/>
      <c r="KR27" s="5"/>
      <c r="KS27" s="5"/>
      <c r="KT27" s="5"/>
      <c r="KU27" s="5"/>
      <c r="LE27" s="49"/>
      <c r="LF27" s="49"/>
      <c r="LG27" s="49"/>
      <c r="LH27" s="49"/>
      <c r="LI27" s="49"/>
      <c r="LJ27" s="49"/>
      <c r="LK27" s="49"/>
      <c r="LL27" s="49"/>
      <c r="LM27" s="49"/>
      <c r="LN27" s="49"/>
      <c r="LO27" s="49"/>
      <c r="LP27" s="49"/>
      <c r="LQ27" s="49"/>
      <c r="LR27" s="49"/>
      <c r="LS27" s="49"/>
      <c r="LT27" s="49"/>
      <c r="LU27" s="49"/>
      <c r="LV27" s="49"/>
      <c r="LW27" s="49"/>
      <c r="LX27" s="49"/>
      <c r="LY27" s="49"/>
      <c r="LZ27" s="49"/>
      <c r="MA27" s="49"/>
      <c r="MB27" s="49"/>
      <c r="MC27" s="49"/>
      <c r="MD27" s="49"/>
      <c r="ME27" s="49"/>
      <c r="MF27" s="49"/>
      <c r="MG27" s="49"/>
      <c r="MH27" s="49"/>
      <c r="MI27" s="49"/>
      <c r="MJ27" s="49"/>
      <c r="MK27" s="49"/>
      <c r="ML27" s="49"/>
      <c r="MM27" s="49"/>
      <c r="MN27" s="49"/>
      <c r="MO27" s="49"/>
      <c r="MP27" s="49"/>
      <c r="MQ27" s="49"/>
      <c r="MR27" s="49"/>
      <c r="MS27" s="49"/>
      <c r="MT27" s="49"/>
      <c r="MU27" s="49"/>
      <c r="MV27" s="49"/>
      <c r="MW27" s="49"/>
      <c r="MX27" s="49"/>
      <c r="MY27" s="49"/>
      <c r="MZ27" s="49"/>
      <c r="NA27" s="49"/>
      <c r="NB27" s="49"/>
      <c r="NC27" s="49"/>
      <c r="ND27" s="49"/>
      <c r="NE27" s="39"/>
      <c r="NF27" s="49"/>
      <c r="NH27" s="40"/>
      <c r="NI27" s="40"/>
      <c r="NJ27" s="40"/>
      <c r="NK27" s="40"/>
      <c r="NL27" s="40"/>
      <c r="NM27" s="40"/>
      <c r="NS27" s="5"/>
      <c r="NU27" s="5"/>
      <c r="NW27" s="5"/>
      <c r="NX27" s="5"/>
      <c r="NY27" s="5"/>
      <c r="NZ27" s="5"/>
      <c r="OA27" s="5"/>
      <c r="OB27" s="5"/>
    </row>
    <row r="28" spans="1:392">
      <c r="A28" s="35">
        <v>1953</v>
      </c>
      <c r="B28" s="36">
        <v>-1.21E-2</v>
      </c>
      <c r="C28" s="36">
        <v>2.3175000000000001E-2</v>
      </c>
      <c r="D28" s="38">
        <f t="shared" si="6"/>
        <v>2.0100000000000014E-3</v>
      </c>
      <c r="E28" s="40">
        <f t="shared" si="7"/>
        <v>5132.3300297704191</v>
      </c>
      <c r="F28" s="40">
        <f t="shared" si="1"/>
        <v>2590.3427437185296</v>
      </c>
      <c r="G28" s="40">
        <f t="shared" si="8"/>
        <v>2716.4391610109337</v>
      </c>
      <c r="H28" s="40">
        <f t="shared" si="9"/>
        <v>1875.6234696948827</v>
      </c>
      <c r="I28" s="40">
        <f t="shared" si="18"/>
        <v>4592.0626307058164</v>
      </c>
      <c r="J28" s="59">
        <v>8.2000000000000007E-3</v>
      </c>
      <c r="K28" s="61">
        <f t="shared" si="19"/>
        <v>1.542393171812338</v>
      </c>
      <c r="L28" s="39">
        <f t="shared" si="22"/>
        <v>0.13907835118414869</v>
      </c>
      <c r="M28" s="39">
        <f t="shared" si="23"/>
        <v>2.5899163733281716E-2</v>
      </c>
      <c r="N28" s="39">
        <f t="shared" si="24"/>
        <v>9.5503952403504178E-2</v>
      </c>
      <c r="P28" s="39">
        <f t="shared" si="27"/>
        <v>0.10021785566577535</v>
      </c>
      <c r="Q28" s="39">
        <f t="shared" si="28"/>
        <v>3.8094940547848122E-2</v>
      </c>
      <c r="R28" s="39">
        <f t="shared" si="29"/>
        <v>7.9558356505807337E-2</v>
      </c>
      <c r="S28" s="5"/>
      <c r="T28" s="5"/>
      <c r="U28" s="5"/>
      <c r="X28" s="40">
        <v>5132.3300297704191</v>
      </c>
      <c r="Y28" s="40">
        <v>4993.8725536448983</v>
      </c>
      <c r="Z28" s="40">
        <v>4592.0626307058164</v>
      </c>
      <c r="AA28" s="58">
        <v>4000.8741772544772</v>
      </c>
      <c r="AB28" s="40">
        <v>3306.1324651743494</v>
      </c>
      <c r="AC28" s="40">
        <v>2590.3427437185296</v>
      </c>
      <c r="AD28" s="40"/>
      <c r="AE28" s="40">
        <v>5132.3300297704191</v>
      </c>
      <c r="AF28" s="65">
        <f t="shared" si="2"/>
        <v>1953</v>
      </c>
      <c r="AG28" s="39">
        <v>-1.2100000000000111E-2</v>
      </c>
      <c r="AH28" s="39">
        <v>-5.0450000000000772E-3</v>
      </c>
      <c r="AI28" s="39">
        <v>2.0100000000000673E-3</v>
      </c>
      <c r="AJ28" s="39">
        <v>9.0650000000001008E-3</v>
      </c>
      <c r="AK28" s="39">
        <v>1.6120000000000134E-2</v>
      </c>
      <c r="AL28" s="39">
        <v>2.3174999999999946E-2</v>
      </c>
      <c r="AM28" s="40" t="s">
        <v>115</v>
      </c>
      <c r="AN28" s="39">
        <f t="shared" si="10"/>
        <v>2.0100000000000673E-3</v>
      </c>
      <c r="AO28" s="40">
        <f t="shared" si="26"/>
        <v>4592.0626307058164</v>
      </c>
      <c r="AP28" s="40"/>
      <c r="AQ28" s="40">
        <f t="shared" si="11"/>
        <v>5132.3300297704191</v>
      </c>
      <c r="AR28" s="40">
        <f t="shared" si="12"/>
        <v>4993.8725536448965</v>
      </c>
      <c r="AS28" s="40">
        <f t="shared" si="13"/>
        <v>4592.0626307058164</v>
      </c>
      <c r="AT28" s="40">
        <f t="shared" si="14"/>
        <v>4000.8741772544768</v>
      </c>
      <c r="AU28" s="40">
        <f t="shared" si="15"/>
        <v>3306.132465174348</v>
      </c>
      <c r="AV28" s="40">
        <f t="shared" si="16"/>
        <v>2590.3427437185296</v>
      </c>
      <c r="AX28" s="39">
        <f t="shared" si="17"/>
        <v>-2.0299999999999999E-2</v>
      </c>
      <c r="BE28" s="40"/>
      <c r="BK28" s="5"/>
      <c r="BL28" s="40"/>
      <c r="BM28" s="40"/>
      <c r="BN28" s="40"/>
      <c r="BO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R28" s="5"/>
      <c r="CS28" s="5"/>
      <c r="CT28" s="5"/>
      <c r="CV28" s="40"/>
      <c r="CW28" s="40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FK28" s="5"/>
      <c r="FZ28" s="40"/>
      <c r="GR28" s="5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IF28" s="40"/>
      <c r="IG28" s="40"/>
      <c r="IH28" s="53"/>
      <c r="II28" s="39"/>
      <c r="IK28" s="51"/>
      <c r="IL28" s="52"/>
      <c r="IM28" s="51"/>
      <c r="IN28" s="49"/>
      <c r="IO28" s="49"/>
      <c r="IP28" s="49"/>
      <c r="IQ28" s="49"/>
      <c r="IR28" s="49"/>
      <c r="IS28" s="49"/>
      <c r="IT28" s="49"/>
      <c r="IU28" s="49"/>
      <c r="IV28" s="49"/>
      <c r="IW28" s="49"/>
      <c r="IX28" s="49"/>
      <c r="IY28" s="49"/>
      <c r="JA28" s="49"/>
      <c r="KP28" s="5"/>
      <c r="KQ28" s="5"/>
      <c r="KR28" s="5"/>
      <c r="KS28" s="5"/>
      <c r="KT28" s="5"/>
      <c r="KU28" s="5"/>
      <c r="LE28" s="49"/>
      <c r="LF28" s="49"/>
      <c r="LG28" s="49"/>
      <c r="LH28" s="49"/>
      <c r="LI28" s="49"/>
      <c r="LJ28" s="49"/>
      <c r="LK28" s="49"/>
      <c r="LL28" s="49"/>
      <c r="LM28" s="49"/>
      <c r="LN28" s="49"/>
      <c r="LO28" s="49"/>
      <c r="LP28" s="49"/>
      <c r="LQ28" s="49"/>
      <c r="LR28" s="49"/>
      <c r="LS28" s="49"/>
      <c r="LT28" s="49"/>
      <c r="LU28" s="49"/>
      <c r="LV28" s="49"/>
      <c r="LW28" s="49"/>
      <c r="LX28" s="49"/>
      <c r="LY28" s="49"/>
      <c r="LZ28" s="49"/>
      <c r="MA28" s="49"/>
      <c r="MB28" s="49"/>
      <c r="MC28" s="49"/>
      <c r="MD28" s="49"/>
      <c r="ME28" s="49"/>
      <c r="MF28" s="49"/>
      <c r="MG28" s="49"/>
      <c r="MH28" s="49"/>
      <c r="MI28" s="49"/>
      <c r="MJ28" s="49"/>
      <c r="MK28" s="49"/>
      <c r="ML28" s="49"/>
      <c r="MM28" s="49"/>
      <c r="MN28" s="49"/>
      <c r="MO28" s="49"/>
      <c r="MP28" s="49"/>
      <c r="MQ28" s="49"/>
      <c r="MR28" s="49"/>
      <c r="MS28" s="49"/>
      <c r="MT28" s="49"/>
      <c r="MU28" s="49"/>
      <c r="MV28" s="49"/>
      <c r="MW28" s="49"/>
      <c r="MX28" s="49"/>
      <c r="MY28" s="49"/>
      <c r="MZ28" s="49"/>
      <c r="NA28" s="49"/>
      <c r="NB28" s="49"/>
      <c r="NC28" s="49"/>
      <c r="ND28" s="49"/>
      <c r="NE28" s="39"/>
      <c r="NF28" s="49"/>
      <c r="NH28" s="40"/>
      <c r="NI28" s="40"/>
      <c r="NJ28" s="40"/>
      <c r="NK28" s="40"/>
      <c r="NL28" s="40"/>
      <c r="NM28" s="40"/>
      <c r="NS28" s="5"/>
      <c r="NU28" s="5"/>
      <c r="NW28" s="5"/>
      <c r="NX28" s="5"/>
      <c r="NY28" s="5"/>
      <c r="NZ28" s="5"/>
      <c r="OA28" s="5"/>
      <c r="OB28" s="5"/>
    </row>
    <row r="29" spans="1:392">
      <c r="A29" s="35">
        <v>1954</v>
      </c>
      <c r="B29" s="36">
        <v>0.52559999999999996</v>
      </c>
      <c r="C29" s="36">
        <v>4.1375000000000002E-2</v>
      </c>
      <c r="D29" s="38">
        <f t="shared" si="6"/>
        <v>0.33190999999999998</v>
      </c>
      <c r="E29" s="40">
        <f t="shared" si="7"/>
        <v>7829.8826934177505</v>
      </c>
      <c r="F29" s="40">
        <f t="shared" si="1"/>
        <v>2697.5181747398838</v>
      </c>
      <c r="G29" s="40">
        <f t="shared" si="8"/>
        <v>4203.390449642875</v>
      </c>
      <c r="H29" s="40">
        <f t="shared" si="9"/>
        <v>1912.8236888205079</v>
      </c>
      <c r="I29" s="40">
        <f t="shared" si="18"/>
        <v>6116.2141384633833</v>
      </c>
      <c r="J29" s="59">
        <v>3.0999999999999999E-3</v>
      </c>
      <c r="K29" s="61">
        <f t="shared" si="19"/>
        <v>1.5471745906449565</v>
      </c>
      <c r="L29" s="39">
        <f t="shared" si="22"/>
        <v>0.16770199602300151</v>
      </c>
      <c r="M29" s="39">
        <f t="shared" si="23"/>
        <v>2.6010057775037287E-2</v>
      </c>
      <c r="N29" s="39">
        <f t="shared" si="24"/>
        <v>0.11363489917291303</v>
      </c>
      <c r="P29" s="39">
        <f t="shared" si="27"/>
        <v>0.12437369845994906</v>
      </c>
      <c r="Q29" s="39">
        <f t="shared" si="28"/>
        <v>3.4569168449359422E-2</v>
      </c>
      <c r="R29" s="39">
        <f t="shared" si="29"/>
        <v>9.3061316014297013E-2</v>
      </c>
      <c r="T29" s="5"/>
      <c r="U29" s="5"/>
      <c r="X29" s="40">
        <v>7829.8826934177505</v>
      </c>
      <c r="Y29" s="40">
        <v>7135.0203803829163</v>
      </c>
      <c r="Z29" s="40">
        <v>6116.2141384633833</v>
      </c>
      <c r="AA29" s="58">
        <v>4941.3396657308003</v>
      </c>
      <c r="AB29" s="40">
        <v>3763.1060945107479</v>
      </c>
      <c r="AC29" s="40">
        <v>2697.5181747398838</v>
      </c>
      <c r="AD29" s="40"/>
      <c r="AE29" s="40">
        <v>7829.8826934177505</v>
      </c>
      <c r="AF29" s="65">
        <f t="shared" si="2"/>
        <v>1954</v>
      </c>
      <c r="AG29" s="39">
        <v>0.52559999999999985</v>
      </c>
      <c r="AH29" s="39">
        <v>0.428755</v>
      </c>
      <c r="AI29" s="39">
        <v>0.33190999999999993</v>
      </c>
      <c r="AJ29" s="39">
        <v>0.23506499999999986</v>
      </c>
      <c r="AK29" s="39">
        <v>0.13822000000000001</v>
      </c>
      <c r="AL29" s="39">
        <v>4.137499999999994E-2</v>
      </c>
      <c r="AM29" s="40" t="s">
        <v>115</v>
      </c>
      <c r="AN29" s="39">
        <f t="shared" si="10"/>
        <v>0.33190999999999993</v>
      </c>
      <c r="AO29" s="40">
        <f t="shared" si="26"/>
        <v>6116.2141384633833</v>
      </c>
      <c r="AP29" s="40"/>
      <c r="AQ29" s="40">
        <f t="shared" si="11"/>
        <v>7829.8826934177505</v>
      </c>
      <c r="AR29" s="40">
        <f t="shared" si="12"/>
        <v>7135.0203803829145</v>
      </c>
      <c r="AS29" s="40">
        <f t="shared" si="13"/>
        <v>6116.2141384633833</v>
      </c>
      <c r="AT29" s="40">
        <f t="shared" si="14"/>
        <v>4941.3396657307994</v>
      </c>
      <c r="AU29" s="40">
        <f t="shared" si="15"/>
        <v>3763.1060945107465</v>
      </c>
      <c r="AV29" s="40">
        <f t="shared" si="16"/>
        <v>2697.5181747398838</v>
      </c>
      <c r="AX29" s="39">
        <f t="shared" si="17"/>
        <v>0.52249999999999996</v>
      </c>
      <c r="BE29" s="40"/>
      <c r="BK29" s="5"/>
      <c r="BL29" s="40"/>
      <c r="BM29" s="40"/>
      <c r="BN29" s="40"/>
      <c r="BO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R29" s="5"/>
      <c r="CS29" s="5"/>
      <c r="CT29" s="5"/>
      <c r="CV29" s="40"/>
      <c r="CW29" s="40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FK29" s="5"/>
      <c r="FZ29" s="40"/>
      <c r="GR29" s="5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IF29" s="40"/>
      <c r="IG29" s="40"/>
      <c r="IH29" s="53"/>
      <c r="II29" s="39"/>
      <c r="IK29" s="51"/>
      <c r="IL29" s="52"/>
      <c r="IM29" s="51"/>
      <c r="IN29" s="49"/>
      <c r="IO29" s="49"/>
      <c r="IP29" s="49"/>
      <c r="IQ29" s="49"/>
      <c r="IR29" s="49"/>
      <c r="IS29" s="49"/>
      <c r="IT29" s="49"/>
      <c r="IU29" s="49"/>
      <c r="IV29" s="49"/>
      <c r="IW29" s="49"/>
      <c r="IX29" s="49"/>
      <c r="IY29" s="49"/>
      <c r="JA29" s="49"/>
      <c r="KP29" s="5"/>
      <c r="KQ29" s="5"/>
      <c r="KR29" s="5"/>
      <c r="KS29" s="5"/>
      <c r="KT29" s="5"/>
      <c r="KU29" s="5"/>
      <c r="LE29" s="49"/>
      <c r="LF29" s="49"/>
      <c r="LG29" s="49"/>
      <c r="LH29" s="49"/>
      <c r="LI29" s="49"/>
      <c r="LJ29" s="49"/>
      <c r="LK29" s="49"/>
      <c r="LL29" s="49"/>
      <c r="LM29" s="49"/>
      <c r="LN29" s="49"/>
      <c r="LO29" s="49"/>
      <c r="LP29" s="49"/>
      <c r="LQ29" s="49"/>
      <c r="LR29" s="49"/>
      <c r="LS29" s="49"/>
      <c r="LT29" s="49"/>
      <c r="LU29" s="49"/>
      <c r="LV29" s="49"/>
      <c r="LW29" s="49"/>
      <c r="LX29" s="49"/>
      <c r="LY29" s="49"/>
      <c r="LZ29" s="49"/>
      <c r="MA29" s="49"/>
      <c r="MB29" s="49"/>
      <c r="MC29" s="49"/>
      <c r="MD29" s="49"/>
      <c r="ME29" s="49"/>
      <c r="MF29" s="49"/>
      <c r="MG29" s="49"/>
      <c r="MH29" s="49"/>
      <c r="MI29" s="49"/>
      <c r="MJ29" s="49"/>
      <c r="MK29" s="49"/>
      <c r="ML29" s="49"/>
      <c r="MM29" s="49"/>
      <c r="MN29" s="49"/>
      <c r="MO29" s="49"/>
      <c r="MP29" s="49"/>
      <c r="MQ29" s="49"/>
      <c r="MR29" s="49"/>
      <c r="MS29" s="49"/>
      <c r="MT29" s="49"/>
      <c r="MU29" s="49"/>
      <c r="MV29" s="49"/>
      <c r="MW29" s="49"/>
      <c r="MX29" s="49"/>
      <c r="MY29" s="49"/>
      <c r="MZ29" s="49"/>
      <c r="NA29" s="49"/>
      <c r="NB29" s="49"/>
      <c r="NC29" s="49"/>
      <c r="ND29" s="49"/>
      <c r="NE29" s="39"/>
      <c r="NF29" s="49"/>
      <c r="NH29" s="40"/>
      <c r="NI29" s="40"/>
      <c r="NJ29" s="40"/>
      <c r="NK29" s="40"/>
      <c r="NL29" s="40"/>
      <c r="NM29" s="40"/>
      <c r="NS29" s="5"/>
      <c r="NU29" s="5"/>
      <c r="NW29" s="5"/>
      <c r="NX29" s="5"/>
      <c r="NY29" s="5"/>
      <c r="NZ29" s="5"/>
      <c r="OA29" s="5"/>
      <c r="OB29" s="5"/>
    </row>
    <row r="30" spans="1:392">
      <c r="A30" s="35">
        <v>1955</v>
      </c>
      <c r="B30" s="36">
        <v>0.32600000000000001</v>
      </c>
      <c r="C30" s="36">
        <v>1.1175000000000001E-2</v>
      </c>
      <c r="D30" s="38">
        <f t="shared" si="6"/>
        <v>0.20007</v>
      </c>
      <c r="E30" s="40">
        <f t="shared" si="7"/>
        <v>10382.424451471938</v>
      </c>
      <c r="F30" s="40">
        <f t="shared" si="1"/>
        <v>2727.6629403426018</v>
      </c>
      <c r="G30" s="40">
        <f t="shared" si="8"/>
        <v>4866.0599685614679</v>
      </c>
      <c r="H30" s="40">
        <f t="shared" si="9"/>
        <v>2473.8251325842843</v>
      </c>
      <c r="I30" s="40">
        <f t="shared" si="18"/>
        <v>7339.8851011457518</v>
      </c>
      <c r="J30" s="59">
        <v>-2.8E-3</v>
      </c>
      <c r="K30" s="61">
        <f t="shared" si="19"/>
        <v>1.5428425017911507</v>
      </c>
      <c r="L30" s="39">
        <f t="shared" si="22"/>
        <v>0.16490364013639303</v>
      </c>
      <c r="M30" s="39">
        <f t="shared" si="23"/>
        <v>2.2693474952691695E-2</v>
      </c>
      <c r="N30" s="39">
        <f t="shared" si="24"/>
        <v>0.11065135491237665</v>
      </c>
      <c r="P30" s="39">
        <f t="shared" si="27"/>
        <v>0.11869173228598262</v>
      </c>
      <c r="Q30" s="39">
        <f t="shared" si="28"/>
        <v>3.1256950239047843E-2</v>
      </c>
      <c r="R30" s="39">
        <f t="shared" si="29"/>
        <v>8.8211040393759488E-2</v>
      </c>
      <c r="T30" s="5"/>
      <c r="U30" s="5"/>
      <c r="X30" s="40">
        <v>10382.424451471938</v>
      </c>
      <c r="Y30" s="40">
        <v>9011.7804661369373</v>
      </c>
      <c r="Z30" s="40">
        <v>7339.8851011457518</v>
      </c>
      <c r="AA30" s="58">
        <v>5618.8220406008213</v>
      </c>
      <c r="AB30" s="40">
        <v>4042.1027803577749</v>
      </c>
      <c r="AC30" s="40">
        <v>2727.6629403426018</v>
      </c>
      <c r="AD30" s="40"/>
      <c r="AE30" s="40">
        <v>10382.424451471938</v>
      </c>
      <c r="AF30" s="65">
        <f t="shared" si="2"/>
        <v>1955</v>
      </c>
      <c r="AG30" s="39">
        <v>0.32600000000000007</v>
      </c>
      <c r="AH30" s="39">
        <v>0.26303500000000013</v>
      </c>
      <c r="AI30" s="39">
        <v>0.20006999999999997</v>
      </c>
      <c r="AJ30" s="39">
        <v>0.13710499999999981</v>
      </c>
      <c r="AK30" s="39">
        <v>7.4140000000000095E-2</v>
      </c>
      <c r="AL30" s="39">
        <v>1.1174999999999935E-2</v>
      </c>
      <c r="AM30" s="40" t="s">
        <v>115</v>
      </c>
      <c r="AN30" s="39">
        <f t="shared" si="10"/>
        <v>0.20006999999999997</v>
      </c>
      <c r="AO30" s="40">
        <f t="shared" si="26"/>
        <v>7339.8851011457518</v>
      </c>
      <c r="AP30" s="40"/>
      <c r="AQ30" s="40">
        <f t="shared" si="11"/>
        <v>10382.424451471938</v>
      </c>
      <c r="AR30" s="40">
        <f t="shared" si="12"/>
        <v>9011.7804661369355</v>
      </c>
      <c r="AS30" s="40">
        <f t="shared" si="13"/>
        <v>7339.8851011457518</v>
      </c>
      <c r="AT30" s="40">
        <f t="shared" si="14"/>
        <v>5618.8220406008195</v>
      </c>
      <c r="AU30" s="40">
        <f t="shared" si="15"/>
        <v>4042.1027803577736</v>
      </c>
      <c r="AV30" s="40">
        <f t="shared" si="16"/>
        <v>2727.6629403426018</v>
      </c>
      <c r="AX30" s="39">
        <f t="shared" si="17"/>
        <v>0.32880000000000004</v>
      </c>
      <c r="BE30" s="40"/>
      <c r="BK30" s="5"/>
      <c r="BL30" s="40"/>
      <c r="BM30" s="40"/>
      <c r="BN30" s="40"/>
      <c r="BO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R30" s="5"/>
      <c r="CS30" s="5"/>
      <c r="CT30" s="5"/>
      <c r="CV30" s="40"/>
      <c r="CW30" s="40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FK30" s="5"/>
      <c r="FZ30" s="40"/>
      <c r="GR30" s="5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IF30" s="40"/>
      <c r="IG30" s="40"/>
      <c r="IH30" s="53"/>
      <c r="II30" s="39"/>
      <c r="IK30" s="51"/>
      <c r="IL30" s="52"/>
      <c r="IM30" s="51"/>
      <c r="IN30" s="49"/>
      <c r="IO30" s="49"/>
      <c r="IP30" s="49"/>
      <c r="IQ30" s="49"/>
      <c r="IR30" s="49"/>
      <c r="IS30" s="49"/>
      <c r="IT30" s="49"/>
      <c r="IU30" s="49"/>
      <c r="IV30" s="49"/>
      <c r="IW30" s="49"/>
      <c r="IX30" s="49"/>
      <c r="IY30" s="49"/>
      <c r="JA30" s="49"/>
      <c r="KP30" s="5"/>
      <c r="KQ30" s="5"/>
      <c r="KR30" s="5"/>
      <c r="KS30" s="5"/>
      <c r="KT30" s="5"/>
      <c r="KU30" s="5"/>
      <c r="LE30" s="49"/>
      <c r="LF30" s="49"/>
      <c r="LG30" s="49"/>
      <c r="LH30" s="49"/>
      <c r="LI30" s="49"/>
      <c r="LJ30" s="49"/>
      <c r="LK30" s="49"/>
      <c r="LL30" s="49"/>
      <c r="LM30" s="49"/>
      <c r="LN30" s="49"/>
      <c r="LO30" s="49"/>
      <c r="LP30" s="49"/>
      <c r="LQ30" s="49"/>
      <c r="LR30" s="49"/>
      <c r="LS30" s="49"/>
      <c r="LT30" s="49"/>
      <c r="LU30" s="49"/>
      <c r="LV30" s="49"/>
      <c r="LW30" s="49"/>
      <c r="LX30" s="49"/>
      <c r="LY30" s="49"/>
      <c r="LZ30" s="49"/>
      <c r="MA30" s="49"/>
      <c r="MB30" s="49"/>
      <c r="MC30" s="49"/>
      <c r="MD30" s="49"/>
      <c r="ME30" s="49"/>
      <c r="MF30" s="49"/>
      <c r="MG30" s="49"/>
      <c r="MH30" s="49"/>
      <c r="MI30" s="49"/>
      <c r="MJ30" s="49"/>
      <c r="MK30" s="49"/>
      <c r="ML30" s="49"/>
      <c r="MM30" s="49"/>
      <c r="MN30" s="49"/>
      <c r="MO30" s="49"/>
      <c r="MP30" s="49"/>
      <c r="MQ30" s="49"/>
      <c r="MR30" s="49"/>
      <c r="MS30" s="49"/>
      <c r="MT30" s="49"/>
      <c r="MU30" s="49"/>
      <c r="MV30" s="49"/>
      <c r="MW30" s="49"/>
      <c r="MX30" s="49"/>
      <c r="MY30" s="49"/>
      <c r="MZ30" s="49"/>
      <c r="NA30" s="49"/>
      <c r="NB30" s="49"/>
      <c r="NC30" s="49"/>
      <c r="ND30" s="49"/>
      <c r="NE30" s="39"/>
      <c r="NF30" s="49"/>
      <c r="NH30" s="40"/>
      <c r="NI30" s="40"/>
      <c r="NJ30" s="40"/>
      <c r="NK30" s="40"/>
      <c r="NL30" s="40"/>
      <c r="NM30" s="40"/>
      <c r="NS30" s="5"/>
      <c r="NU30" s="5"/>
      <c r="NW30" s="5"/>
      <c r="NX30" s="5"/>
      <c r="NY30" s="5"/>
      <c r="NZ30" s="5"/>
      <c r="OA30" s="5"/>
      <c r="OB30" s="5"/>
    </row>
    <row r="31" spans="1:392">
      <c r="A31" s="35">
        <v>1956</v>
      </c>
      <c r="B31" s="36">
        <v>7.4399999999999994E-2</v>
      </c>
      <c r="C31" s="36">
        <v>-1.0825E-2</v>
      </c>
      <c r="D31" s="38">
        <f t="shared" si="6"/>
        <v>4.0309999999999992E-2</v>
      </c>
      <c r="E31" s="40">
        <f t="shared" si="7"/>
        <v>11154.876830661449</v>
      </c>
      <c r="F31" s="40">
        <f t="shared" si="1"/>
        <v>2698.1359890133931</v>
      </c>
      <c r="G31" s="40">
        <f t="shared" si="8"/>
        <v>4731.5835316025968</v>
      </c>
      <c r="H31" s="40">
        <f t="shared" si="9"/>
        <v>2904.1723379703399</v>
      </c>
      <c r="I31" s="40">
        <f t="shared" si="18"/>
        <v>7635.7558695729367</v>
      </c>
      <c r="J31" s="59">
        <v>1.5299999999999999E-2</v>
      </c>
      <c r="K31" s="61">
        <f t="shared" si="19"/>
        <v>1.5664479920685555</v>
      </c>
      <c r="L31" s="39">
        <f t="shared" si="22"/>
        <v>0.18367174518072482</v>
      </c>
      <c r="M31" s="39">
        <f t="shared" si="23"/>
        <v>1.9427633880603201E-2</v>
      </c>
      <c r="N31" s="39">
        <f t="shared" si="24"/>
        <v>0.11984971521306087</v>
      </c>
      <c r="P31" s="39">
        <f t="shared" si="27"/>
        <v>0.10726074754942272</v>
      </c>
      <c r="Q31" s="39">
        <f t="shared" si="28"/>
        <v>2.7221009048667533E-2</v>
      </c>
      <c r="R31" s="39">
        <f t="shared" si="29"/>
        <v>7.9594276905321726E-2</v>
      </c>
      <c r="T31" s="5"/>
      <c r="U31" s="5"/>
      <c r="X31" s="40">
        <v>11154.876830661449</v>
      </c>
      <c r="Y31" s="40">
        <v>9528.6511347722226</v>
      </c>
      <c r="Z31" s="40">
        <v>7635.7558695729367</v>
      </c>
      <c r="AA31" s="58">
        <v>5749.5439353753991</v>
      </c>
      <c r="AB31" s="40">
        <v>4067.2446596516006</v>
      </c>
      <c r="AC31" s="40">
        <v>2698.1359890133931</v>
      </c>
      <c r="AD31" s="40"/>
      <c r="AE31" s="40">
        <v>11154.876830661449</v>
      </c>
      <c r="AF31" s="65">
        <f t="shared" si="2"/>
        <v>1956</v>
      </c>
      <c r="AG31" s="39">
        <v>7.4400000000000022E-2</v>
      </c>
      <c r="AH31" s="39">
        <v>5.7355000000000045E-2</v>
      </c>
      <c r="AI31" s="39">
        <v>4.0309999999999846E-2</v>
      </c>
      <c r="AJ31" s="39">
        <v>2.3264999999999869E-2</v>
      </c>
      <c r="AK31" s="39">
        <v>6.2200000000001143E-3</v>
      </c>
      <c r="AL31" s="39">
        <v>-1.0824999999999974E-2</v>
      </c>
      <c r="AM31" s="40" t="s">
        <v>115</v>
      </c>
      <c r="AN31" s="39">
        <f t="shared" si="10"/>
        <v>4.0309999999999846E-2</v>
      </c>
      <c r="AO31" s="40">
        <f t="shared" si="26"/>
        <v>7635.7558695729358</v>
      </c>
      <c r="AP31" s="40"/>
      <c r="AQ31" s="40">
        <f t="shared" si="11"/>
        <v>11154.876830661449</v>
      </c>
      <c r="AR31" s="40">
        <f t="shared" si="12"/>
        <v>9528.6511347722189</v>
      </c>
      <c r="AS31" s="40">
        <f t="shared" si="13"/>
        <v>7635.7558695729358</v>
      </c>
      <c r="AT31" s="40">
        <f t="shared" si="14"/>
        <v>5749.5439353753973</v>
      </c>
      <c r="AU31" s="40">
        <f t="shared" si="15"/>
        <v>4067.2446596515992</v>
      </c>
      <c r="AV31" s="40">
        <f t="shared" si="16"/>
        <v>2698.1359890133931</v>
      </c>
      <c r="AX31" s="39">
        <f t="shared" si="17"/>
        <v>5.9099999999999993E-2</v>
      </c>
      <c r="BE31" s="40"/>
      <c r="BK31" s="5"/>
      <c r="BL31" s="40"/>
      <c r="BM31" s="40"/>
      <c r="BN31" s="40"/>
      <c r="BO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R31" s="5"/>
      <c r="CS31" s="5"/>
      <c r="CT31" s="5"/>
      <c r="CV31" s="40"/>
      <c r="CW31" s="40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FK31" s="5"/>
      <c r="FZ31" s="40"/>
      <c r="GR31" s="5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IF31" s="40"/>
      <c r="IG31" s="40"/>
      <c r="IH31" s="44"/>
      <c r="II31" s="39"/>
      <c r="IK31" s="49"/>
      <c r="IL31" s="50"/>
      <c r="IM31" s="54"/>
      <c r="IN31" s="44"/>
      <c r="IO31" s="44"/>
      <c r="IP31" s="44"/>
      <c r="IQ31" s="44"/>
      <c r="IR31" s="44"/>
      <c r="IS31" s="44"/>
      <c r="IT31" s="44"/>
      <c r="IU31" s="44"/>
      <c r="IV31" s="44"/>
      <c r="IX31" s="44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4"/>
      <c r="KE31" s="44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54"/>
      <c r="KW31" s="54"/>
      <c r="KX31" s="54"/>
      <c r="KY31" s="54"/>
      <c r="KZ31" s="54"/>
      <c r="LA31" s="54"/>
      <c r="LB31" s="54"/>
      <c r="LC31" s="54"/>
      <c r="LD31" s="54"/>
      <c r="LE31" s="54"/>
      <c r="LF31" s="54"/>
      <c r="LG31" s="54"/>
      <c r="LH31" s="54"/>
      <c r="LI31" s="54"/>
      <c r="LJ31" s="54"/>
      <c r="LK31" s="54"/>
      <c r="LL31" s="54"/>
      <c r="LM31" s="54"/>
      <c r="LN31" s="54"/>
      <c r="LO31" s="54"/>
      <c r="LP31" s="54"/>
      <c r="LQ31" s="54"/>
      <c r="LR31" s="54"/>
      <c r="LS31" s="54"/>
      <c r="LT31" s="54"/>
      <c r="LU31" s="54"/>
      <c r="LV31" s="54"/>
      <c r="LW31" s="54"/>
      <c r="LX31" s="54"/>
      <c r="LY31" s="54"/>
      <c r="LZ31" s="54"/>
      <c r="MA31" s="54"/>
      <c r="MB31" s="54"/>
      <c r="MC31" s="54"/>
      <c r="MD31" s="54"/>
      <c r="ME31" s="54"/>
      <c r="MF31" s="54"/>
      <c r="MG31" s="54"/>
      <c r="MH31" s="54"/>
      <c r="MI31" s="54"/>
      <c r="MJ31" s="54"/>
      <c r="MK31" s="54"/>
      <c r="ML31" s="54"/>
      <c r="MM31" s="54"/>
      <c r="MN31" s="54"/>
      <c r="MO31" s="54"/>
      <c r="MP31" s="54"/>
      <c r="MQ31" s="54"/>
      <c r="MR31" s="54"/>
      <c r="MS31" s="54"/>
      <c r="MT31" s="54"/>
      <c r="MU31" s="54"/>
      <c r="MV31" s="54"/>
      <c r="MW31" s="54"/>
      <c r="MX31" s="54"/>
      <c r="MY31" s="54"/>
      <c r="MZ31" s="54"/>
      <c r="NA31" s="54"/>
      <c r="NB31" s="54"/>
      <c r="NC31" s="54"/>
      <c r="ND31" s="49"/>
      <c r="NE31" s="39"/>
      <c r="NF31" s="49"/>
      <c r="NH31" s="40"/>
      <c r="NI31" s="40"/>
      <c r="NJ31" s="40"/>
      <c r="NK31" s="40"/>
      <c r="NL31" s="40"/>
      <c r="NM31" s="40"/>
      <c r="NS31" s="5"/>
      <c r="NU31" s="5"/>
      <c r="NW31" s="5"/>
      <c r="NX31" s="5"/>
      <c r="NY31" s="5"/>
      <c r="NZ31" s="5"/>
      <c r="OA31" s="5"/>
      <c r="OB31" s="5"/>
    </row>
    <row r="32" spans="1:392">
      <c r="A32" s="35">
        <v>1957</v>
      </c>
      <c r="B32" s="36">
        <v>-0.1046</v>
      </c>
      <c r="C32" s="36">
        <v>2.1475000000000001E-2</v>
      </c>
      <c r="D32" s="38">
        <f t="shared" si="6"/>
        <v>-5.4169999999999996E-2</v>
      </c>
      <c r="E32" s="40">
        <f t="shared" si="7"/>
        <v>9988.0767141742617</v>
      </c>
      <c r="F32" s="40">
        <f t="shared" si="1"/>
        <v>2756.0784593774556</v>
      </c>
      <c r="G32" s="40">
        <f t="shared" si="8"/>
        <v>4102.233483369364</v>
      </c>
      <c r="H32" s="40">
        <f t="shared" si="9"/>
        <v>3119.893490748806</v>
      </c>
      <c r="I32" s="40">
        <f t="shared" si="18"/>
        <v>7222.1269741181695</v>
      </c>
      <c r="J32" s="59">
        <v>3.3399999999999999E-2</v>
      </c>
      <c r="K32" s="61">
        <f t="shared" si="19"/>
        <v>1.6187673550036454</v>
      </c>
      <c r="L32" s="39">
        <f t="shared" si="22"/>
        <v>0.16474650495531695</v>
      </c>
      <c r="M32" s="39">
        <f t="shared" si="23"/>
        <v>2.1076424272106431E-2</v>
      </c>
      <c r="N32" s="39">
        <f t="shared" si="24"/>
        <v>0.10999476692628973</v>
      </c>
      <c r="P32" s="39">
        <f t="shared" si="27"/>
        <v>0.12543125989054582</v>
      </c>
      <c r="Q32" s="39">
        <f t="shared" si="28"/>
        <v>2.9244607403177358E-2</v>
      </c>
      <c r="R32" s="39">
        <f t="shared" si="29"/>
        <v>8.9995723093605262E-2</v>
      </c>
      <c r="T32" s="5"/>
      <c r="U32" s="5"/>
      <c r="X32" s="40">
        <v>9988.0767141742617</v>
      </c>
      <c r="Y32" s="40">
        <v>8772.2191644383292</v>
      </c>
      <c r="Z32" s="40">
        <v>7222.1269741181695</v>
      </c>
      <c r="AA32" s="58">
        <v>5583.0658907266043</v>
      </c>
      <c r="AB32" s="40">
        <v>4052.033164624504</v>
      </c>
      <c r="AC32" s="40">
        <v>2756.0784593774556</v>
      </c>
      <c r="AD32" s="40"/>
      <c r="AE32" s="40">
        <v>9988.0767141742617</v>
      </c>
      <c r="AF32" s="65">
        <f t="shared" si="2"/>
        <v>1957</v>
      </c>
      <c r="AG32" s="39">
        <v>-0.10460000000000003</v>
      </c>
      <c r="AH32" s="39">
        <v>-7.9385000000000039E-2</v>
      </c>
      <c r="AI32" s="39">
        <v>-5.4170000000000162E-2</v>
      </c>
      <c r="AJ32" s="39">
        <v>-2.8955000000000064E-2</v>
      </c>
      <c r="AK32" s="39">
        <v>-3.7399999999998546E-3</v>
      </c>
      <c r="AL32" s="39">
        <v>2.1474999999999911E-2</v>
      </c>
      <c r="AM32" s="40" t="s">
        <v>115</v>
      </c>
      <c r="AN32" s="39">
        <f t="shared" si="10"/>
        <v>-5.4170000000000162E-2</v>
      </c>
      <c r="AO32" s="40">
        <f t="shared" si="26"/>
        <v>7222.1269741181686</v>
      </c>
      <c r="AP32" s="40"/>
      <c r="AQ32" s="40">
        <f t="shared" si="11"/>
        <v>9988.0767141742617</v>
      </c>
      <c r="AR32" s="40">
        <f t="shared" si="12"/>
        <v>8772.2191644383256</v>
      </c>
      <c r="AS32" s="40">
        <f t="shared" si="13"/>
        <v>7222.1269741181686</v>
      </c>
      <c r="AT32" s="40">
        <f t="shared" si="14"/>
        <v>5583.0658907266024</v>
      </c>
      <c r="AU32" s="40">
        <f t="shared" si="15"/>
        <v>4052.0331646245027</v>
      </c>
      <c r="AV32" s="40">
        <f t="shared" si="16"/>
        <v>2756.0784593774556</v>
      </c>
      <c r="AX32" s="39">
        <f t="shared" si="17"/>
        <v>-0.13800000000000001</v>
      </c>
      <c r="BE32" s="40"/>
      <c r="BK32" s="5"/>
      <c r="BL32" s="40"/>
      <c r="BM32" s="40"/>
      <c r="BN32" s="40"/>
      <c r="BO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R32" s="5"/>
      <c r="CS32" s="5"/>
      <c r="CT32" s="5"/>
      <c r="CV32" s="40"/>
      <c r="CW32" s="40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FK32" s="5"/>
      <c r="FZ32" s="40"/>
      <c r="GR32" s="5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IF32" s="40"/>
      <c r="IG32" s="40"/>
      <c r="IH32" s="44"/>
      <c r="II32" s="39"/>
      <c r="IK32" s="49"/>
      <c r="IL32" s="50"/>
      <c r="IM32" s="49"/>
      <c r="IN32" s="49"/>
      <c r="IO32" s="49"/>
      <c r="IP32" s="49"/>
      <c r="IQ32" s="49"/>
      <c r="IR32" s="49"/>
      <c r="IS32" s="49"/>
      <c r="IT32" s="49"/>
      <c r="IU32" s="49"/>
      <c r="IV32" s="49"/>
      <c r="IW32" s="49"/>
      <c r="IX32" s="49"/>
      <c r="IY32" s="49"/>
      <c r="JA32" s="49"/>
      <c r="KU32" s="5"/>
      <c r="LE32" s="49"/>
      <c r="LF32" s="49"/>
      <c r="LG32" s="49"/>
      <c r="LH32" s="49"/>
      <c r="LI32" s="49"/>
      <c r="LJ32" s="49"/>
      <c r="LK32" s="49"/>
      <c r="LL32" s="49"/>
      <c r="LM32" s="49"/>
      <c r="LN32" s="49"/>
      <c r="LO32" s="49"/>
      <c r="LP32" s="49"/>
      <c r="LQ32" s="49"/>
      <c r="LR32" s="49"/>
      <c r="LS32" s="49"/>
      <c r="LT32" s="49"/>
      <c r="LU32" s="49"/>
      <c r="LV32" s="49"/>
      <c r="LW32" s="49"/>
      <c r="LX32" s="49"/>
      <c r="LY32" s="49"/>
      <c r="LZ32" s="49"/>
      <c r="MA32" s="49"/>
      <c r="MB32" s="49"/>
      <c r="MC32" s="49"/>
      <c r="MD32" s="49"/>
      <c r="ME32" s="49"/>
      <c r="MF32" s="49"/>
      <c r="MG32" s="49"/>
      <c r="MH32" s="49"/>
      <c r="MI32" s="49"/>
      <c r="MJ32" s="49"/>
      <c r="MK32" s="49"/>
      <c r="ML32" s="49"/>
      <c r="MM32" s="49"/>
      <c r="MN32" s="49"/>
      <c r="MO32" s="49"/>
      <c r="MP32" s="49"/>
      <c r="MQ32" s="49"/>
      <c r="MR32" s="49"/>
      <c r="MS32" s="49"/>
      <c r="MT32" s="49"/>
      <c r="MU32" s="49"/>
      <c r="MV32" s="49"/>
      <c r="MW32" s="49"/>
      <c r="MX32" s="49"/>
      <c r="MY32" s="49"/>
      <c r="MZ32" s="49"/>
      <c r="NA32" s="49"/>
      <c r="NB32" s="49"/>
      <c r="NC32" s="49"/>
      <c r="ND32" s="49"/>
      <c r="NE32" s="39"/>
      <c r="NF32" s="49"/>
      <c r="NH32" s="40"/>
      <c r="NI32" s="40"/>
      <c r="NJ32" s="40"/>
      <c r="NK32" s="40"/>
      <c r="NL32" s="40"/>
      <c r="NM32" s="40"/>
      <c r="NS32" s="5"/>
      <c r="NU32" s="5"/>
      <c r="NW32" s="5"/>
      <c r="NX32" s="5"/>
      <c r="NY32" s="5"/>
      <c r="NZ32" s="5"/>
      <c r="OA32" s="5"/>
      <c r="OB32" s="5"/>
    </row>
    <row r="33" spans="1:392">
      <c r="A33" s="35">
        <v>1958</v>
      </c>
      <c r="B33" s="36">
        <v>0.43719999999999998</v>
      </c>
      <c r="C33" s="36">
        <v>3.1324999999999999E-2</v>
      </c>
      <c r="D33" s="38">
        <f t="shared" si="6"/>
        <v>0.27484999999999998</v>
      </c>
      <c r="E33" s="40">
        <f t="shared" si="7"/>
        <v>14354.863853611248</v>
      </c>
      <c r="F33" s="40">
        <f t="shared" si="1"/>
        <v>2842.4126171174544</v>
      </c>
      <c r="G33" s="40">
        <f t="shared" si="8"/>
        <v>6227.7845323215797</v>
      </c>
      <c r="H33" s="40">
        <f t="shared" si="9"/>
        <v>2979.3440406329687</v>
      </c>
      <c r="I33" s="40">
        <f t="shared" si="18"/>
        <v>9207.1285729545489</v>
      </c>
      <c r="J33" s="59">
        <v>2.7300000000000001E-2</v>
      </c>
      <c r="K33" s="61">
        <f t="shared" si="19"/>
        <v>1.662959703795245</v>
      </c>
      <c r="L33" s="39">
        <f t="shared" si="22"/>
        <v>0.20109024036539003</v>
      </c>
      <c r="M33" s="39">
        <f t="shared" si="23"/>
        <v>2.1734668693347059E-2</v>
      </c>
      <c r="N33" s="39">
        <f t="shared" si="24"/>
        <v>0.13238331709883089</v>
      </c>
      <c r="P33" s="39">
        <f t="shared" si="27"/>
        <v>0.13140545197087294</v>
      </c>
      <c r="Q33" s="39">
        <f t="shared" si="28"/>
        <v>2.7984775112331217E-2</v>
      </c>
      <c r="R33" s="39">
        <f t="shared" si="29"/>
        <v>9.3369446091829733E-2</v>
      </c>
      <c r="T33" s="5"/>
      <c r="U33" s="5"/>
      <c r="X33" s="40">
        <v>14354.863853611248</v>
      </c>
      <c r="Y33" s="40">
        <v>11895.348492457486</v>
      </c>
      <c r="Z33" s="40">
        <v>9207.1285729545489</v>
      </c>
      <c r="AA33" s="58">
        <v>6664.3661771130792</v>
      </c>
      <c r="AB33" s="40">
        <v>4507.8868956447604</v>
      </c>
      <c r="AC33" s="40">
        <v>2842.4126171174544</v>
      </c>
      <c r="AD33" s="40"/>
      <c r="AE33" s="40">
        <v>14354.863853611248</v>
      </c>
      <c r="AF33" s="65">
        <f t="shared" si="2"/>
        <v>1958</v>
      </c>
      <c r="AG33" s="39">
        <v>0.43720000000000003</v>
      </c>
      <c r="AH33" s="39">
        <v>0.35602500000000004</v>
      </c>
      <c r="AI33" s="39">
        <v>0.27485000000000004</v>
      </c>
      <c r="AJ33" s="39">
        <v>0.19367500000000004</v>
      </c>
      <c r="AK33" s="39">
        <v>0.11249999999999982</v>
      </c>
      <c r="AL33" s="39">
        <v>3.1325000000000047E-2</v>
      </c>
      <c r="AM33" s="40" t="s">
        <v>115</v>
      </c>
      <c r="AN33" s="39">
        <f t="shared" si="10"/>
        <v>0.27485000000000004</v>
      </c>
      <c r="AO33" s="40">
        <f t="shared" si="26"/>
        <v>9207.1285729545471</v>
      </c>
      <c r="AP33" s="40"/>
      <c r="AQ33" s="40">
        <f t="shared" si="11"/>
        <v>14354.863853611248</v>
      </c>
      <c r="AR33" s="40">
        <f t="shared" si="12"/>
        <v>11895.34849245748</v>
      </c>
      <c r="AS33" s="40">
        <f t="shared" si="13"/>
        <v>9207.1285729545471</v>
      </c>
      <c r="AT33" s="40">
        <f t="shared" si="14"/>
        <v>6664.3661771130774</v>
      </c>
      <c r="AU33" s="40">
        <f t="shared" si="15"/>
        <v>4507.8868956447586</v>
      </c>
      <c r="AV33" s="40">
        <f t="shared" si="16"/>
        <v>2842.4126171174544</v>
      </c>
      <c r="AX33" s="39">
        <f t="shared" si="17"/>
        <v>0.40989999999999999</v>
      </c>
      <c r="BE33" s="40"/>
      <c r="BK33" s="5"/>
      <c r="BL33" s="40"/>
      <c r="BM33" s="40"/>
      <c r="BN33" s="40"/>
      <c r="BO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R33" s="5"/>
      <c r="CS33" s="5"/>
      <c r="CT33" s="5"/>
      <c r="CV33" s="40"/>
      <c r="CW33" s="40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FK33" s="5"/>
      <c r="FZ33" s="40"/>
      <c r="GR33" s="5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IF33" s="40"/>
      <c r="IG33" s="40"/>
      <c r="IH33" s="44"/>
      <c r="II33" s="39"/>
      <c r="IK33" s="49"/>
      <c r="IL33" s="50"/>
      <c r="IM33" s="49"/>
      <c r="IN33" s="49"/>
      <c r="IO33" s="49"/>
      <c r="IP33" s="49"/>
      <c r="IQ33" s="49"/>
      <c r="IR33" s="49"/>
      <c r="IS33" s="49"/>
      <c r="IT33" s="49"/>
      <c r="IU33" s="49"/>
      <c r="IV33" s="49"/>
      <c r="IW33" s="49"/>
      <c r="IX33" s="49"/>
      <c r="IY33" s="49"/>
      <c r="JA33" s="49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ND33" s="49"/>
      <c r="NE33" s="39"/>
      <c r="NF33" s="49"/>
      <c r="NH33" s="40"/>
      <c r="NI33" s="40"/>
      <c r="NJ33" s="40"/>
      <c r="NK33" s="40"/>
      <c r="NL33" s="40"/>
      <c r="NM33" s="40"/>
      <c r="NS33" s="5"/>
      <c r="NU33" s="5"/>
      <c r="NW33" s="5"/>
      <c r="NX33" s="5"/>
      <c r="NY33" s="5"/>
      <c r="NZ33" s="5"/>
      <c r="OA33" s="5"/>
      <c r="OB33" s="5"/>
    </row>
    <row r="34" spans="1:392">
      <c r="A34" s="35">
        <v>1959</v>
      </c>
      <c r="B34" s="36">
        <v>0.1206</v>
      </c>
      <c r="C34" s="36">
        <v>9.7000000000000003E-3</v>
      </c>
      <c r="D34" s="38">
        <f t="shared" si="6"/>
        <v>7.6239999999999988E-2</v>
      </c>
      <c r="E34" s="40">
        <f t="shared" si="7"/>
        <v>16086.060434356765</v>
      </c>
      <c r="F34" s="40">
        <f t="shared" si="1"/>
        <v>2869.984019503494</v>
      </c>
      <c r="G34" s="40">
        <f t="shared" si="8"/>
        <v>6190.5049673117201</v>
      </c>
      <c r="H34" s="40">
        <f t="shared" si="9"/>
        <v>3718.5750880448836</v>
      </c>
      <c r="I34" s="40">
        <f t="shared" si="18"/>
        <v>9909.0800553566041</v>
      </c>
      <c r="J34" s="59">
        <v>1.01E-2</v>
      </c>
      <c r="K34" s="61">
        <f t="shared" si="19"/>
        <v>1.6797555968035771</v>
      </c>
      <c r="L34" s="39">
        <f t="shared" si="22"/>
        <v>0.19459921606086672</v>
      </c>
      <c r="M34" s="39">
        <f t="shared" si="23"/>
        <v>1.858597785010585E-2</v>
      </c>
      <c r="N34" s="39">
        <f t="shared" si="24"/>
        <v>0.12724268215614787</v>
      </c>
      <c r="P34" s="39">
        <f t="shared" si="27"/>
        <v>0.13849462213932351</v>
      </c>
      <c r="Q34" s="39">
        <f t="shared" si="28"/>
        <v>2.592386295368132E-2</v>
      </c>
      <c r="R34" s="39">
        <f t="shared" si="29"/>
        <v>9.6640667820221404E-2</v>
      </c>
      <c r="T34" s="5"/>
      <c r="U34" s="5"/>
      <c r="X34" s="40">
        <v>16086.060434356765</v>
      </c>
      <c r="Y34" s="40">
        <v>13066.088691085151</v>
      </c>
      <c r="Z34" s="40">
        <v>9909.0800553566041</v>
      </c>
      <c r="AA34" s="58">
        <v>7024.6418126478129</v>
      </c>
      <c r="AB34" s="40">
        <v>4651.5983298779156</v>
      </c>
      <c r="AC34" s="40">
        <v>2869.984019503494</v>
      </c>
      <c r="AD34" s="40"/>
      <c r="AE34" s="40">
        <v>15449.278673810571</v>
      </c>
      <c r="AF34" s="65">
        <f t="shared" si="2"/>
        <v>1959</v>
      </c>
      <c r="AG34" s="39">
        <v>0.12060000000000004</v>
      </c>
      <c r="AH34" s="39">
        <v>9.8419999999999952E-2</v>
      </c>
      <c r="AI34" s="39">
        <v>7.6240000000000085E-2</v>
      </c>
      <c r="AJ34" s="39">
        <v>5.4059999999999997E-2</v>
      </c>
      <c r="AK34" s="39">
        <v>3.188000000000013E-2</v>
      </c>
      <c r="AL34" s="39">
        <v>9.7000000000000419E-3</v>
      </c>
      <c r="AM34" s="40" t="s">
        <v>115</v>
      </c>
      <c r="AN34" s="39">
        <f t="shared" si="10"/>
        <v>7.6240000000000085E-2</v>
      </c>
      <c r="AO34" s="40">
        <f t="shared" si="26"/>
        <v>9909.0800553566023</v>
      </c>
      <c r="AP34" s="40"/>
      <c r="AQ34" s="40">
        <f t="shared" si="11"/>
        <v>16086.060434356765</v>
      </c>
      <c r="AR34" s="40">
        <f t="shared" si="12"/>
        <v>13066.088691085146</v>
      </c>
      <c r="AS34" s="40">
        <f t="shared" si="13"/>
        <v>9909.0800553566023</v>
      </c>
      <c r="AT34" s="40">
        <f t="shared" si="14"/>
        <v>7024.6418126478102</v>
      </c>
      <c r="AU34" s="40">
        <f t="shared" si="15"/>
        <v>4651.5983298779138</v>
      </c>
      <c r="AV34" s="40">
        <f t="shared" si="16"/>
        <v>2869.984019503494</v>
      </c>
      <c r="AX34" s="39">
        <f t="shared" si="17"/>
        <v>0.1105</v>
      </c>
      <c r="BE34" s="40"/>
      <c r="BK34" s="5"/>
      <c r="BL34" s="40"/>
      <c r="BM34" s="40"/>
      <c r="BN34" s="40"/>
      <c r="BO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R34" s="5"/>
      <c r="CS34" s="5"/>
      <c r="CT34" s="5"/>
      <c r="CV34" s="40"/>
      <c r="CW34" s="40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FK34" s="5"/>
      <c r="FZ34" s="40"/>
      <c r="GR34" s="5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IF34" s="40"/>
      <c r="IG34" s="40"/>
      <c r="IH34" s="44"/>
      <c r="II34" s="39"/>
      <c r="IK34" s="49"/>
      <c r="IL34" s="50"/>
      <c r="IM34" s="49"/>
      <c r="IN34" s="49"/>
      <c r="IO34" s="49"/>
      <c r="IP34" s="49"/>
      <c r="IQ34" s="49"/>
      <c r="IR34" s="49"/>
      <c r="IS34" s="49"/>
      <c r="IT34" s="49"/>
      <c r="IU34" s="49"/>
      <c r="IV34" s="49"/>
      <c r="IW34" s="49"/>
      <c r="IX34" s="49"/>
      <c r="IY34" s="49"/>
      <c r="JA34" s="49"/>
      <c r="KU34" s="5"/>
      <c r="KV34" s="5"/>
      <c r="KW34" s="5"/>
      <c r="KX34" s="5"/>
      <c r="KY34" s="5"/>
      <c r="KZ34" s="5"/>
      <c r="LA34" s="5"/>
      <c r="LB34" s="5"/>
      <c r="LC34" s="5"/>
      <c r="LD34" s="5"/>
      <c r="ND34" s="49"/>
      <c r="NE34" s="39"/>
      <c r="NF34" s="49"/>
      <c r="NH34" s="40"/>
      <c r="NI34" s="40"/>
      <c r="NJ34" s="40"/>
      <c r="NK34" s="40"/>
      <c r="NL34" s="40"/>
      <c r="NM34" s="40"/>
      <c r="NS34" s="5"/>
      <c r="NU34" s="5"/>
      <c r="NW34" s="5"/>
      <c r="NX34" s="5"/>
      <c r="NY34" s="5"/>
      <c r="NZ34" s="5"/>
      <c r="OA34" s="5"/>
      <c r="OB34" s="5"/>
    </row>
    <row r="35" spans="1:392">
      <c r="A35" s="35">
        <v>1960</v>
      </c>
      <c r="B35" s="36">
        <v>3.3999999999999998E-3</v>
      </c>
      <c r="C35" s="36">
        <v>6.9599999999999995E-2</v>
      </c>
      <c r="D35" s="38">
        <f t="shared" si="6"/>
        <v>2.988E-2</v>
      </c>
      <c r="E35" s="40">
        <f t="shared" si="7"/>
        <v>16140.753039833578</v>
      </c>
      <c r="F35" s="40">
        <f t="shared" ref="F35:F66" si="30">F34*(1+C35)</f>
        <v>3069.7349072609368</v>
      </c>
      <c r="G35" s="40">
        <f t="shared" si="8"/>
        <v>5965.6625565268896</v>
      </c>
      <c r="H35" s="40">
        <f t="shared" si="9"/>
        <v>4239.5008108837692</v>
      </c>
      <c r="I35" s="40">
        <f t="shared" si="18"/>
        <v>10205.16336741066</v>
      </c>
      <c r="J35" s="59">
        <v>1.46E-2</v>
      </c>
      <c r="K35" s="61">
        <f t="shared" si="19"/>
        <v>1.7042800285169093</v>
      </c>
      <c r="L35" s="39">
        <f t="shared" si="22"/>
        <v>0.16333699850168659</v>
      </c>
      <c r="M35" s="39">
        <f t="shared" si="23"/>
        <v>2.2906164570430265E-2</v>
      </c>
      <c r="N35" s="39">
        <f t="shared" si="24"/>
        <v>0.11060694984498776</v>
      </c>
      <c r="P35" s="39">
        <f t="shared" si="27"/>
        <v>0.14513007702305525</v>
      </c>
      <c r="Q35" s="39">
        <f t="shared" si="28"/>
        <v>2.653918936009747E-2</v>
      </c>
      <c r="R35" s="39">
        <f t="shared" si="29"/>
        <v>0.10057359520194242</v>
      </c>
      <c r="T35" s="5"/>
      <c r="U35" s="5"/>
      <c r="X35" s="40">
        <v>16140.753039833578</v>
      </c>
      <c r="Y35" s="40">
        <v>13283.508406904808</v>
      </c>
      <c r="Z35" s="40">
        <v>10205.16336741066</v>
      </c>
      <c r="AA35" s="58">
        <v>7327.5443676091872</v>
      </c>
      <c r="AB35" s="40">
        <v>4913.7624117498344</v>
      </c>
      <c r="AC35" s="40">
        <v>3069.7349072609368</v>
      </c>
      <c r="AD35" s="40"/>
      <c r="AE35" s="40">
        <v>15910.903120584033</v>
      </c>
      <c r="AF35" s="65">
        <f t="shared" si="2"/>
        <v>1960</v>
      </c>
      <c r="AG35" s="39">
        <v>3.4000000000000696E-3</v>
      </c>
      <c r="AH35" s="39">
        <v>1.6639999999999988E-2</v>
      </c>
      <c r="AI35" s="39">
        <v>2.9880000000000129E-2</v>
      </c>
      <c r="AJ35" s="39">
        <v>4.3120000000000047E-2</v>
      </c>
      <c r="AK35" s="39">
        <v>5.6359999999999966E-2</v>
      </c>
      <c r="AL35" s="39">
        <v>6.9599999999999884E-2</v>
      </c>
      <c r="AM35" s="40" t="s">
        <v>115</v>
      </c>
      <c r="AN35" s="39">
        <f t="shared" si="10"/>
        <v>2.9880000000000129E-2</v>
      </c>
      <c r="AO35" s="40">
        <f t="shared" si="26"/>
        <v>10205.16336741066</v>
      </c>
      <c r="AP35" s="40"/>
      <c r="AQ35" s="40">
        <f t="shared" si="11"/>
        <v>16140.753039833578</v>
      </c>
      <c r="AR35" s="40">
        <f t="shared" si="12"/>
        <v>13283.508406904803</v>
      </c>
      <c r="AS35" s="40">
        <f t="shared" si="13"/>
        <v>10205.16336741066</v>
      </c>
      <c r="AT35" s="40">
        <f t="shared" si="14"/>
        <v>7327.5443676091845</v>
      </c>
      <c r="AU35" s="40">
        <f t="shared" si="15"/>
        <v>4913.7624117498326</v>
      </c>
      <c r="AV35" s="40">
        <f t="shared" si="16"/>
        <v>3069.7349072609368</v>
      </c>
      <c r="AX35" s="39">
        <f t="shared" si="17"/>
        <v>-1.12E-2</v>
      </c>
      <c r="BE35" s="40"/>
      <c r="BK35" s="5"/>
      <c r="BL35" s="40"/>
      <c r="BM35" s="40"/>
      <c r="BN35" s="40"/>
      <c r="BO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R35" s="5"/>
      <c r="CS35" s="5"/>
      <c r="CT35" s="5"/>
      <c r="CV35" s="40"/>
      <c r="CW35" s="40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FK35" s="5"/>
      <c r="FZ35" s="40"/>
      <c r="GR35" s="5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IF35" s="40"/>
      <c r="IG35" s="40"/>
      <c r="IH35" s="44"/>
      <c r="II35" s="39"/>
      <c r="IK35" s="49"/>
      <c r="IL35" s="50"/>
      <c r="IM35" s="49"/>
      <c r="IN35" s="49"/>
      <c r="IO35" s="49"/>
      <c r="IP35" s="49"/>
      <c r="IQ35" s="49"/>
      <c r="IR35" s="49"/>
      <c r="IS35" s="49"/>
      <c r="IT35" s="49"/>
      <c r="IU35" s="49"/>
      <c r="IV35" s="49"/>
      <c r="IW35" s="49"/>
      <c r="IX35" s="49"/>
      <c r="IY35" s="49"/>
      <c r="JA35" s="49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ND35" s="49"/>
      <c r="NE35" s="39"/>
      <c r="NF35" s="49"/>
      <c r="NH35" s="40"/>
      <c r="NI35" s="40"/>
      <c r="NJ35" s="40"/>
      <c r="NK35" s="40"/>
      <c r="NL35" s="40"/>
      <c r="NM35" s="40"/>
      <c r="NS35" s="5"/>
      <c r="NU35" s="5"/>
      <c r="NW35" s="5"/>
      <c r="NX35" s="5"/>
      <c r="NY35" s="5"/>
      <c r="NZ35" s="5"/>
      <c r="OA35" s="5"/>
      <c r="OB35" s="5"/>
    </row>
    <row r="36" spans="1:392">
      <c r="A36" s="35">
        <v>1961</v>
      </c>
      <c r="B36" s="36">
        <v>0.26640000000000003</v>
      </c>
      <c r="C36" s="36">
        <v>3.6525000000000002E-2</v>
      </c>
      <c r="D36" s="38">
        <f t="shared" si="6"/>
        <v>0.17445000000000002</v>
      </c>
      <c r="E36" s="40">
        <f t="shared" ref="E36:E67" si="31">E35*(1+B36)</f>
        <v>20440.649649645242</v>
      </c>
      <c r="F36" s="40">
        <f t="shared" si="30"/>
        <v>3181.8569747486422</v>
      </c>
      <c r="G36" s="40">
        <f t="shared" ref="G36:G67" si="32">I35*SB*(1+B36)</f>
        <v>7754.2913330933152</v>
      </c>
      <c r="H36" s="40">
        <f t="shared" ref="H36:H67" si="33">I35*(1-SB)*(1+C36)</f>
        <v>4231.1627837621336</v>
      </c>
      <c r="I36" s="40">
        <f t="shared" si="18"/>
        <v>11985.45411685545</v>
      </c>
      <c r="J36" s="59">
        <v>1.0699999999999999E-2</v>
      </c>
      <c r="K36" s="61">
        <f t="shared" si="19"/>
        <v>1.72251582482204</v>
      </c>
      <c r="L36" s="39">
        <f t="shared" si="22"/>
        <v>0.1660916433433699</v>
      </c>
      <c r="M36" s="39">
        <f t="shared" si="23"/>
        <v>2.6366971103566783E-2</v>
      </c>
      <c r="N36" s="39">
        <f t="shared" si="24"/>
        <v>0.11363342311865932</v>
      </c>
      <c r="P36" s="39">
        <f t="shared" si="27"/>
        <v>0.166675487248092</v>
      </c>
      <c r="Q36" s="39">
        <f t="shared" si="28"/>
        <v>2.7348039286445358E-2</v>
      </c>
      <c r="R36" s="39">
        <f t="shared" si="29"/>
        <v>0.1134005707726029</v>
      </c>
      <c r="T36" s="5"/>
      <c r="U36" s="5"/>
      <c r="X36" s="40">
        <v>20440.649649645242</v>
      </c>
      <c r="Y36" s="40">
        <v>16211.5257474968</v>
      </c>
      <c r="Z36" s="40">
        <v>11985.45411685545</v>
      </c>
      <c r="AA36" s="58">
        <v>8268.9506302377777</v>
      </c>
      <c r="AB36" s="40">
        <v>5319.1478107191961</v>
      </c>
      <c r="AC36" s="40">
        <v>3181.8569747486422</v>
      </c>
      <c r="AD36" s="40"/>
      <c r="AE36" s="40">
        <v>18686.560169969918</v>
      </c>
      <c r="AF36" s="65">
        <f t="shared" si="2"/>
        <v>1961</v>
      </c>
      <c r="AG36" s="39">
        <v>0.26639999999999997</v>
      </c>
      <c r="AH36" s="39">
        <v>0.22042500000000009</v>
      </c>
      <c r="AI36" s="39">
        <v>0.17444999999999999</v>
      </c>
      <c r="AJ36" s="39">
        <v>0.12847500000000012</v>
      </c>
      <c r="AK36" s="39">
        <v>8.2500000000000018E-2</v>
      </c>
      <c r="AL36" s="39">
        <v>3.6524999999999919E-2</v>
      </c>
      <c r="AM36" s="40" t="s">
        <v>115</v>
      </c>
      <c r="AN36" s="39">
        <f t="shared" si="10"/>
        <v>0.17444999999999999</v>
      </c>
      <c r="AO36" s="40">
        <f t="shared" si="26"/>
        <v>11985.45411685545</v>
      </c>
      <c r="AP36" s="40"/>
      <c r="AQ36" s="40">
        <f t="shared" si="11"/>
        <v>20440.649649645242</v>
      </c>
      <c r="AR36" s="40">
        <f t="shared" si="12"/>
        <v>16211.525747496795</v>
      </c>
      <c r="AS36" s="40">
        <f t="shared" si="13"/>
        <v>11985.45411685545</v>
      </c>
      <c r="AT36" s="40">
        <f t="shared" si="14"/>
        <v>8268.9506302377758</v>
      </c>
      <c r="AU36" s="40">
        <f t="shared" si="15"/>
        <v>5319.1478107191942</v>
      </c>
      <c r="AV36" s="40">
        <f t="shared" si="16"/>
        <v>3181.8569747486422</v>
      </c>
      <c r="AX36" s="39">
        <f t="shared" si="17"/>
        <v>0.25570000000000004</v>
      </c>
      <c r="BE36" s="40"/>
      <c r="BK36" s="5"/>
      <c r="BL36" s="40"/>
      <c r="BM36" s="40"/>
      <c r="BN36" s="40"/>
      <c r="BO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R36" s="5"/>
      <c r="CS36" s="5"/>
      <c r="CT36" s="5"/>
      <c r="CV36" s="40"/>
      <c r="CW36" s="40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FK36" s="5"/>
      <c r="FZ36" s="40"/>
      <c r="GR36" s="5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IF36" s="40"/>
      <c r="IG36" s="40"/>
      <c r="IH36" s="44"/>
      <c r="II36" s="39"/>
      <c r="IK36" s="49"/>
      <c r="IL36" s="50"/>
      <c r="IM36" s="49"/>
      <c r="IN36" s="49"/>
      <c r="IO36" s="49"/>
      <c r="IP36" s="49"/>
      <c r="IQ36" s="49"/>
      <c r="IR36" s="49"/>
      <c r="IS36" s="49"/>
      <c r="IT36" s="49"/>
      <c r="IU36" s="49"/>
      <c r="IV36" s="49"/>
      <c r="IW36" s="49"/>
      <c r="IX36" s="49"/>
      <c r="IY36" s="49"/>
      <c r="JA36" s="49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ND36" s="49"/>
      <c r="NE36" s="39"/>
      <c r="NF36" s="49"/>
      <c r="NH36" s="40"/>
      <c r="NI36" s="40"/>
      <c r="NJ36" s="40"/>
      <c r="NK36" s="40"/>
      <c r="NL36" s="40"/>
      <c r="NM36" s="40"/>
      <c r="NS36" s="5"/>
      <c r="NU36" s="5"/>
      <c r="NW36" s="5"/>
      <c r="NX36" s="5"/>
      <c r="NY36" s="5"/>
      <c r="NZ36" s="5"/>
      <c r="OA36" s="5"/>
      <c r="OB36" s="5"/>
    </row>
    <row r="37" spans="1:392">
      <c r="A37" s="35">
        <v>1962</v>
      </c>
      <c r="B37" s="36">
        <v>-8.8099999999999998E-2</v>
      </c>
      <c r="C37" s="36">
        <v>5.3650000000000003E-2</v>
      </c>
      <c r="D37" s="38">
        <f t="shared" si="6"/>
        <v>-3.1399999999999997E-2</v>
      </c>
      <c r="E37" s="40">
        <f t="shared" si="31"/>
        <v>18639.828415511496</v>
      </c>
      <c r="F37" s="40">
        <f t="shared" si="30"/>
        <v>3352.5636014439069</v>
      </c>
      <c r="G37" s="40">
        <f t="shared" si="32"/>
        <v>6557.7213654962907</v>
      </c>
      <c r="H37" s="40">
        <f t="shared" si="33"/>
        <v>5051.3894920898983</v>
      </c>
      <c r="I37" s="40">
        <f t="shared" si="18"/>
        <v>11609.110857586189</v>
      </c>
      <c r="J37" s="59">
        <v>1.2E-2</v>
      </c>
      <c r="K37" s="61">
        <f t="shared" si="19"/>
        <v>1.7431860147199045</v>
      </c>
      <c r="L37" s="39">
        <f t="shared" si="22"/>
        <v>0.13627651869241397</v>
      </c>
      <c r="M37" s="39">
        <f t="shared" si="23"/>
        <v>2.8482653838398431E-2</v>
      </c>
      <c r="N37" s="39">
        <f t="shared" si="24"/>
        <v>9.7403449879856607E-2</v>
      </c>
      <c r="P37" s="39">
        <f t="shared" si="27"/>
        <v>0.15116900268597266</v>
      </c>
      <c r="Q37" s="39">
        <f t="shared" si="28"/>
        <v>2.8391403755126277E-2</v>
      </c>
      <c r="R37" s="39">
        <f t="shared" si="29"/>
        <v>0.10495098999628238</v>
      </c>
      <c r="T37" s="5"/>
      <c r="U37" s="5"/>
      <c r="X37" s="40">
        <v>18639.828415511496</v>
      </c>
      <c r="Y37" s="40">
        <v>15242.887084083866</v>
      </c>
      <c r="Z37" s="40">
        <v>11609.110857586189</v>
      </c>
      <c r="AA37" s="58">
        <v>8243.7303308155533</v>
      </c>
      <c r="AB37" s="40">
        <v>5453.7222503303919</v>
      </c>
      <c r="AC37" s="40">
        <v>3352.5636014439069</v>
      </c>
      <c r="AD37" s="40"/>
      <c r="AE37" s="40">
        <v>18099.802180632862</v>
      </c>
      <c r="AF37" s="65">
        <f t="shared" si="2"/>
        <v>1962</v>
      </c>
      <c r="AG37" s="39">
        <v>-8.8099999999999956E-2</v>
      </c>
      <c r="AH37" s="39">
        <v>-5.974999999999997E-2</v>
      </c>
      <c r="AI37" s="39">
        <v>-3.1399999999999983E-2</v>
      </c>
      <c r="AJ37" s="39">
        <v>-3.0499999999998861E-3</v>
      </c>
      <c r="AK37" s="39">
        <v>2.53000000000001E-2</v>
      </c>
      <c r="AL37" s="39">
        <v>5.3649999999999975E-2</v>
      </c>
      <c r="AM37" s="40" t="s">
        <v>115</v>
      </c>
      <c r="AN37" s="39">
        <f t="shared" si="10"/>
        <v>-3.1399999999999983E-2</v>
      </c>
      <c r="AO37" s="40">
        <f t="shared" si="26"/>
        <v>11609.110857586189</v>
      </c>
      <c r="AP37" s="40"/>
      <c r="AQ37" s="40">
        <f t="shared" si="11"/>
        <v>18639.828415511496</v>
      </c>
      <c r="AR37" s="40">
        <f t="shared" si="12"/>
        <v>15242.887084083863</v>
      </c>
      <c r="AS37" s="40">
        <f t="shared" si="13"/>
        <v>11609.110857586189</v>
      </c>
      <c r="AT37" s="40">
        <f t="shared" si="14"/>
        <v>8243.7303308155515</v>
      </c>
      <c r="AU37" s="40">
        <f t="shared" si="15"/>
        <v>5453.7222503303901</v>
      </c>
      <c r="AV37" s="40">
        <f t="shared" si="16"/>
        <v>3352.5636014439069</v>
      </c>
      <c r="AX37" s="39">
        <f t="shared" si="17"/>
        <v>-0.10009999999999999</v>
      </c>
      <c r="BE37" s="40"/>
      <c r="BK37" s="5"/>
      <c r="BL37" s="40"/>
      <c r="BM37" s="40"/>
      <c r="BN37" s="40"/>
      <c r="BO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R37" s="5"/>
      <c r="CS37" s="5"/>
      <c r="CT37" s="5"/>
      <c r="CV37" s="40"/>
      <c r="CW37" s="40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FK37" s="5"/>
      <c r="FZ37" s="40"/>
      <c r="GR37" s="5"/>
      <c r="HG37" s="40"/>
      <c r="HH37" s="40"/>
      <c r="HI37" s="40"/>
      <c r="HJ37" s="40"/>
      <c r="HK37" s="40"/>
      <c r="HL37" s="40"/>
      <c r="HM37" s="40"/>
      <c r="HN37" s="40"/>
      <c r="HO37" s="40"/>
      <c r="HP37" s="40"/>
      <c r="HQ37" s="40"/>
      <c r="HR37" s="40"/>
      <c r="HS37" s="40"/>
      <c r="HT37" s="40"/>
      <c r="HU37" s="40"/>
      <c r="HV37" s="40"/>
      <c r="HW37" s="40"/>
      <c r="HX37" s="40"/>
      <c r="HY37" s="40"/>
      <c r="IF37" s="40"/>
      <c r="IG37" s="40"/>
      <c r="IH37" s="44"/>
      <c r="II37" s="39"/>
      <c r="IK37" s="49"/>
      <c r="IL37" s="50"/>
      <c r="IM37" s="49"/>
      <c r="IN37" s="49"/>
      <c r="IO37" s="49"/>
      <c r="IP37" s="49"/>
      <c r="IQ37" s="49"/>
      <c r="IR37" s="49"/>
      <c r="IS37" s="49"/>
      <c r="IT37" s="49"/>
      <c r="IU37" s="49"/>
      <c r="IV37" s="49"/>
      <c r="IW37" s="49"/>
      <c r="IX37" s="49"/>
      <c r="IY37" s="49"/>
      <c r="JA37" s="49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ND37" s="49"/>
      <c r="NE37" s="39"/>
      <c r="NF37" s="49"/>
      <c r="NH37" s="40"/>
      <c r="NI37" s="40"/>
      <c r="NJ37" s="40"/>
      <c r="NK37" s="40"/>
      <c r="NL37" s="40"/>
      <c r="NM37" s="40"/>
      <c r="NS37" s="5"/>
      <c r="NU37" s="5"/>
      <c r="NW37" s="5"/>
      <c r="NX37" s="5"/>
      <c r="NY37" s="5"/>
      <c r="NZ37" s="5"/>
      <c r="OA37" s="5"/>
      <c r="OB37" s="5"/>
    </row>
    <row r="38" spans="1:392">
      <c r="A38" s="35">
        <v>1963</v>
      </c>
      <c r="B38" s="36">
        <v>0.2261</v>
      </c>
      <c r="C38" s="36">
        <v>3.9400000000000004E-2</v>
      </c>
      <c r="D38" s="38">
        <f t="shared" si="6"/>
        <v>0.15142</v>
      </c>
      <c r="E38" s="40">
        <f t="shared" si="31"/>
        <v>22854.293620258646</v>
      </c>
      <c r="F38" s="40">
        <f t="shared" si="30"/>
        <v>3484.6546073407972</v>
      </c>
      <c r="G38" s="40">
        <f t="shared" si="32"/>
        <v>8540.3584934918545</v>
      </c>
      <c r="H38" s="40">
        <f t="shared" si="33"/>
        <v>4826.603930150035</v>
      </c>
      <c r="I38" s="40">
        <f t="shared" si="18"/>
        <v>13366.962423641889</v>
      </c>
      <c r="J38" s="59">
        <v>1.24E-2</v>
      </c>
      <c r="K38" s="61">
        <f t="shared" si="19"/>
        <v>1.7648015213024313</v>
      </c>
      <c r="L38" s="39">
        <f t="shared" si="22"/>
        <v>0.16108849760632893</v>
      </c>
      <c r="M38" s="39">
        <f t="shared" si="23"/>
        <v>3.0102047987167868E-2</v>
      </c>
      <c r="N38" s="39">
        <f t="shared" si="24"/>
        <v>0.11276252793336217</v>
      </c>
      <c r="P38" s="39">
        <f t="shared" si="27"/>
        <v>0.15003076977631236</v>
      </c>
      <c r="Q38" s="39">
        <f t="shared" si="28"/>
        <v>2.7998457970621837E-2</v>
      </c>
      <c r="R38" s="39">
        <f t="shared" si="29"/>
        <v>0.10409951881047075</v>
      </c>
      <c r="T38" s="5"/>
      <c r="U38" s="5"/>
      <c r="X38" s="40">
        <v>22854.293620258646</v>
      </c>
      <c r="Y38" s="40">
        <v>18120.134450075537</v>
      </c>
      <c r="Z38" s="40">
        <v>13366.962423641889</v>
      </c>
      <c r="AA38" s="58">
        <v>9184.1750869549924</v>
      </c>
      <c r="AB38" s="40">
        <v>5872.240895820747</v>
      </c>
      <c r="AC38" s="40">
        <v>3484.6546073407972</v>
      </c>
      <c r="AD38" s="40"/>
      <c r="AE38" s="40">
        <v>20840.474226824288</v>
      </c>
      <c r="AF38" s="65">
        <f t="shared" si="2"/>
        <v>1963</v>
      </c>
      <c r="AG38" s="39">
        <v>0.22609999999999997</v>
      </c>
      <c r="AH38" s="39">
        <v>0.18876000000000004</v>
      </c>
      <c r="AI38" s="39">
        <v>0.15141999999999989</v>
      </c>
      <c r="AJ38" s="39">
        <v>0.11408000000000018</v>
      </c>
      <c r="AK38" s="39">
        <v>7.6740000000000252E-2</v>
      </c>
      <c r="AL38" s="39">
        <v>3.9400000000000102E-2</v>
      </c>
      <c r="AM38" s="40" t="s">
        <v>115</v>
      </c>
      <c r="AN38" s="39">
        <f t="shared" si="10"/>
        <v>0.15141999999999989</v>
      </c>
      <c r="AO38" s="40">
        <f t="shared" si="26"/>
        <v>13366.962423641888</v>
      </c>
      <c r="AP38" s="40"/>
      <c r="AQ38" s="40">
        <f t="shared" si="11"/>
        <v>22854.293620258646</v>
      </c>
      <c r="AR38" s="40">
        <f t="shared" si="12"/>
        <v>18120.134450075533</v>
      </c>
      <c r="AS38" s="40">
        <f t="shared" si="13"/>
        <v>13366.962423641888</v>
      </c>
      <c r="AT38" s="40">
        <f t="shared" si="14"/>
        <v>9184.1750869549905</v>
      </c>
      <c r="AU38" s="40">
        <f t="shared" si="15"/>
        <v>5872.2408958207452</v>
      </c>
      <c r="AV38" s="40">
        <f t="shared" si="16"/>
        <v>3484.6546073407972</v>
      </c>
      <c r="AX38" s="39">
        <f t="shared" si="17"/>
        <v>0.2137</v>
      </c>
      <c r="BE38" s="40"/>
      <c r="BK38" s="5"/>
      <c r="BL38" s="40"/>
      <c r="BM38" s="40"/>
      <c r="BN38" s="40"/>
      <c r="BO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R38" s="5"/>
      <c r="CS38" s="5"/>
      <c r="CT38" s="5"/>
      <c r="CV38" s="40"/>
      <c r="CW38" s="40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FK38" s="5"/>
      <c r="FZ38" s="40"/>
      <c r="GR38" s="5"/>
      <c r="HG38" s="40"/>
      <c r="HH38" s="40"/>
      <c r="HI38" s="40"/>
      <c r="HJ38" s="40"/>
      <c r="HK38" s="40"/>
      <c r="HL38" s="40"/>
      <c r="HM38" s="40"/>
      <c r="HN38" s="40"/>
      <c r="HO38" s="40"/>
      <c r="HP38" s="40"/>
      <c r="HQ38" s="40"/>
      <c r="HR38" s="40"/>
      <c r="HS38" s="40"/>
      <c r="HT38" s="40"/>
      <c r="HU38" s="40"/>
      <c r="HV38" s="40"/>
      <c r="HW38" s="40"/>
      <c r="HX38" s="40"/>
      <c r="HY38" s="40"/>
      <c r="IF38" s="40"/>
      <c r="IG38" s="40"/>
      <c r="IH38" s="44"/>
      <c r="II38" s="39"/>
      <c r="IK38" s="49"/>
      <c r="IL38" s="50"/>
      <c r="IM38" s="49"/>
      <c r="IN38" s="49"/>
      <c r="IO38" s="49"/>
      <c r="IP38" s="49"/>
      <c r="IQ38" s="49"/>
      <c r="IR38" s="49"/>
      <c r="IS38" s="49"/>
      <c r="IT38" s="49"/>
      <c r="IU38" s="49"/>
      <c r="IV38" s="49"/>
      <c r="IW38" s="49"/>
      <c r="IX38" s="49"/>
      <c r="IY38" s="49"/>
      <c r="JA38" s="49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ND38" s="49"/>
      <c r="NE38" s="39"/>
      <c r="NF38" s="49"/>
      <c r="NH38" s="40"/>
      <c r="NI38" s="40"/>
      <c r="NJ38" s="40"/>
      <c r="NK38" s="40"/>
      <c r="NL38" s="40"/>
      <c r="NM38" s="40"/>
      <c r="NS38" s="5"/>
      <c r="NU38" s="5"/>
      <c r="NW38" s="5"/>
      <c r="NX38" s="5"/>
      <c r="NY38" s="5"/>
      <c r="NZ38" s="5"/>
      <c r="OA38" s="5"/>
      <c r="OB38" s="5"/>
    </row>
    <row r="39" spans="1:392">
      <c r="A39" s="35">
        <v>1964</v>
      </c>
      <c r="B39" s="36">
        <v>0.16420000000000001</v>
      </c>
      <c r="C39" s="36">
        <v>4.3999999999999997E-2</v>
      </c>
      <c r="D39" s="38">
        <f t="shared" si="6"/>
        <v>0.11612000000000001</v>
      </c>
      <c r="E39" s="40">
        <f t="shared" si="31"/>
        <v>26606.96863270512</v>
      </c>
      <c r="F39" s="40">
        <f t="shared" si="30"/>
        <v>3637.9794100637923</v>
      </c>
      <c r="G39" s="40">
        <f t="shared" si="32"/>
        <v>9337.0905921623344</v>
      </c>
      <c r="H39" s="40">
        <f t="shared" si="33"/>
        <v>5582.0435081128535</v>
      </c>
      <c r="I39" s="40">
        <f t="shared" si="18"/>
        <v>14919.134100275187</v>
      </c>
      <c r="J39" s="59">
        <v>1.2800000000000001E-2</v>
      </c>
      <c r="K39" s="61">
        <f t="shared" si="19"/>
        <v>1.7873909807751023</v>
      </c>
      <c r="L39" s="39">
        <f t="shared" si="22"/>
        <v>0.1301185776523015</v>
      </c>
      <c r="M39" s="39">
        <f t="shared" si="23"/>
        <v>3.0361412341851857E-2</v>
      </c>
      <c r="N39" s="39">
        <f t="shared" si="24"/>
        <v>9.3266633217386374E-2</v>
      </c>
      <c r="P39" s="39">
        <f t="shared" si="27"/>
        <v>0.14875659687649589</v>
      </c>
      <c r="Q39" s="39">
        <f t="shared" si="28"/>
        <v>2.8183433150929638E-2</v>
      </c>
      <c r="R39" s="39">
        <f t="shared" si="29"/>
        <v>0.10340376873207857</v>
      </c>
      <c r="T39" s="5"/>
      <c r="U39" s="5"/>
      <c r="X39" s="40">
        <v>26606.96863270512</v>
      </c>
      <c r="Y39" s="40">
        <v>20659.852494598126</v>
      </c>
      <c r="Z39" s="40">
        <v>14919.134100275187</v>
      </c>
      <c r="AA39" s="58">
        <v>10029.853928961809</v>
      </c>
      <c r="AB39" s="40">
        <v>6271.7881663723911</v>
      </c>
      <c r="AC39" s="40">
        <v>3637.9794100637923</v>
      </c>
      <c r="AD39" s="40"/>
      <c r="AE39" s="40">
        <v>23260.470094043125</v>
      </c>
      <c r="AF39" s="65">
        <f t="shared" si="2"/>
        <v>1964</v>
      </c>
      <c r="AG39" s="39">
        <v>0.16420000000000012</v>
      </c>
      <c r="AH39" s="39">
        <v>0.14016000000000006</v>
      </c>
      <c r="AI39" s="39">
        <v>0.11612</v>
      </c>
      <c r="AJ39" s="39">
        <v>9.2080000000000162E-2</v>
      </c>
      <c r="AK39" s="39">
        <v>6.80400000000001E-2</v>
      </c>
      <c r="AL39" s="39">
        <v>4.4000000000000039E-2</v>
      </c>
      <c r="AM39" s="40" t="s">
        <v>115</v>
      </c>
      <c r="AN39" s="39">
        <f t="shared" si="10"/>
        <v>0.11612</v>
      </c>
      <c r="AO39" s="40">
        <f t="shared" si="26"/>
        <v>14919.134100275183</v>
      </c>
      <c r="AP39" s="40"/>
      <c r="AQ39" s="40">
        <f t="shared" si="11"/>
        <v>26606.96863270512</v>
      </c>
      <c r="AR39" s="40">
        <f t="shared" si="12"/>
        <v>20659.852494598123</v>
      </c>
      <c r="AS39" s="40">
        <f t="shared" si="13"/>
        <v>14919.134100275183</v>
      </c>
      <c r="AT39" s="40">
        <f t="shared" si="14"/>
        <v>10029.853928961807</v>
      </c>
      <c r="AU39" s="40">
        <f t="shared" si="15"/>
        <v>6271.7881663723892</v>
      </c>
      <c r="AV39" s="40">
        <f t="shared" si="16"/>
        <v>3637.9794100637923</v>
      </c>
      <c r="AX39" s="39">
        <f t="shared" si="17"/>
        <v>0.15140000000000001</v>
      </c>
      <c r="BE39" s="40"/>
      <c r="BK39" s="5"/>
      <c r="BL39" s="40"/>
      <c r="BM39" s="40"/>
      <c r="BN39" s="40"/>
      <c r="BO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R39" s="5"/>
      <c r="CS39" s="5"/>
      <c r="CT39" s="5"/>
      <c r="CV39" s="40"/>
      <c r="CW39" s="40"/>
      <c r="CX39" s="39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FK39" s="5"/>
      <c r="FZ39" s="40"/>
      <c r="GR39" s="5"/>
      <c r="HG39" s="40"/>
      <c r="HH39" s="40"/>
      <c r="HI39" s="40"/>
      <c r="HJ39" s="40"/>
      <c r="HK39" s="40"/>
      <c r="HL39" s="40"/>
      <c r="HM39" s="40"/>
      <c r="HN39" s="40"/>
      <c r="HO39" s="40"/>
      <c r="HP39" s="40"/>
      <c r="HQ39" s="40"/>
      <c r="HR39" s="40"/>
      <c r="HS39" s="40"/>
      <c r="HT39" s="40"/>
      <c r="HU39" s="40"/>
      <c r="HV39" s="40"/>
      <c r="HW39" s="40"/>
      <c r="HX39" s="40"/>
      <c r="HY39" s="40"/>
      <c r="IF39" s="40"/>
      <c r="IG39" s="40"/>
      <c r="IH39" s="44"/>
      <c r="II39" s="39"/>
      <c r="IK39" s="49"/>
      <c r="IL39" s="50"/>
      <c r="IM39" s="49"/>
      <c r="IN39" s="49"/>
      <c r="IO39" s="49"/>
      <c r="IP39" s="49"/>
      <c r="IQ39" s="49"/>
      <c r="IR39" s="49"/>
      <c r="IS39" s="49"/>
      <c r="IT39" s="49"/>
      <c r="IU39" s="49"/>
      <c r="IV39" s="49"/>
      <c r="IW39" s="49"/>
      <c r="IX39" s="49"/>
      <c r="IY39" s="49"/>
      <c r="JA39" s="49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ND39" s="49"/>
      <c r="NE39" s="39"/>
      <c r="NF39" s="49"/>
      <c r="NH39" s="40"/>
      <c r="NI39" s="40"/>
      <c r="NJ39" s="40"/>
      <c r="NK39" s="40"/>
      <c r="NL39" s="40"/>
      <c r="NM39" s="40"/>
      <c r="NS39" s="5"/>
      <c r="NU39" s="5"/>
      <c r="NW39" s="5"/>
      <c r="NX39" s="5"/>
      <c r="NY39" s="5"/>
      <c r="NZ39" s="5"/>
      <c r="OA39" s="5"/>
      <c r="OB39" s="5"/>
    </row>
    <row r="40" spans="1:392">
      <c r="A40" s="35">
        <v>1965</v>
      </c>
      <c r="B40" s="36">
        <v>0.124</v>
      </c>
      <c r="C40" s="36">
        <v>2.7624999999999997E-2</v>
      </c>
      <c r="D40" s="38">
        <f t="shared" si="6"/>
        <v>8.5449999999999998E-2</v>
      </c>
      <c r="E40" s="40">
        <f t="shared" si="31"/>
        <v>29906.232743160559</v>
      </c>
      <c r="F40" s="40">
        <f t="shared" si="30"/>
        <v>3738.4785912668044</v>
      </c>
      <c r="G40" s="40">
        <f t="shared" si="32"/>
        <v>10061.464037225587</v>
      </c>
      <c r="H40" s="40">
        <f t="shared" si="33"/>
        <v>6132.5100719181155</v>
      </c>
      <c r="I40" s="40">
        <f t="shared" si="18"/>
        <v>16193.974109143703</v>
      </c>
      <c r="J40" s="59">
        <v>1.5900000000000001E-2</v>
      </c>
      <c r="K40" s="61">
        <f t="shared" si="19"/>
        <v>1.8158104973694265</v>
      </c>
      <c r="L40" s="39">
        <f t="shared" si="22"/>
        <v>0.1115942533528953</v>
      </c>
      <c r="M40" s="39">
        <f t="shared" si="23"/>
        <v>3.2025479108243715E-2</v>
      </c>
      <c r="N40" s="39">
        <f t="shared" si="24"/>
        <v>8.2346751236447524E-2</v>
      </c>
      <c r="P40" s="39">
        <f t="shared" si="27"/>
        <v>0.13793681374911304</v>
      </c>
      <c r="Q40" s="39">
        <f t="shared" si="28"/>
        <v>2.7348881086131538E-2</v>
      </c>
      <c r="R40" s="39">
        <f t="shared" si="29"/>
        <v>9.6407718755103122E-2</v>
      </c>
      <c r="T40" s="5" t="s">
        <v>89</v>
      </c>
      <c r="U40" s="5" t="s">
        <v>90</v>
      </c>
      <c r="V40" s="5" t="s">
        <v>88</v>
      </c>
      <c r="X40" s="40">
        <v>29906.232743160559</v>
      </c>
      <c r="Y40" s="40">
        <v>22823.455547094916</v>
      </c>
      <c r="Z40" s="40">
        <v>16193.974109143703</v>
      </c>
      <c r="AA40" s="58">
        <v>10693.579512710858</v>
      </c>
      <c r="AB40" s="40">
        <v>6565.9350313752566</v>
      </c>
      <c r="AC40" s="40">
        <v>3738.4785912668044</v>
      </c>
      <c r="AD40" s="40"/>
      <c r="AE40" s="40">
        <v>25248.077263579111</v>
      </c>
      <c r="AF40" s="65">
        <f t="shared" si="2"/>
        <v>1965</v>
      </c>
      <c r="AG40" s="39">
        <v>0.12400000000000011</v>
      </c>
      <c r="AH40" s="39">
        <v>0.10472499999999996</v>
      </c>
      <c r="AI40" s="39">
        <v>8.5450000000000026E-2</v>
      </c>
      <c r="AJ40" s="39">
        <v>6.6175000000000095E-2</v>
      </c>
      <c r="AK40" s="39">
        <v>4.6900000000000164E-2</v>
      </c>
      <c r="AL40" s="39">
        <v>2.7625000000000011E-2</v>
      </c>
      <c r="AM40" s="40" t="s">
        <v>115</v>
      </c>
      <c r="AN40" s="39">
        <f t="shared" si="10"/>
        <v>8.5450000000000026E-2</v>
      </c>
      <c r="AO40" s="40">
        <f t="shared" si="26"/>
        <v>16193.974109143697</v>
      </c>
      <c r="AP40" s="40"/>
      <c r="AQ40" s="40">
        <f t="shared" si="11"/>
        <v>29906.232743160559</v>
      </c>
      <c r="AR40" s="40">
        <f t="shared" si="12"/>
        <v>22823.455547094909</v>
      </c>
      <c r="AS40" s="40">
        <f t="shared" si="13"/>
        <v>16193.974109143697</v>
      </c>
      <c r="AT40" s="40">
        <f t="shared" si="14"/>
        <v>10693.579512710856</v>
      </c>
      <c r="AU40" s="40">
        <f t="shared" si="15"/>
        <v>6565.9350313752557</v>
      </c>
      <c r="AV40" s="40">
        <f t="shared" si="16"/>
        <v>3738.4785912668044</v>
      </c>
      <c r="AX40" s="39">
        <f t="shared" si="17"/>
        <v>0.1081</v>
      </c>
      <c r="BE40" s="40"/>
      <c r="BK40" s="5"/>
      <c r="BL40" s="40"/>
      <c r="BM40" s="40"/>
      <c r="BN40" s="40"/>
      <c r="BO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R40" s="5"/>
      <c r="CS40" s="5"/>
      <c r="CT40" s="5"/>
      <c r="CX40" s="39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FK40" s="5"/>
      <c r="FZ40" s="40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Y40" s="40"/>
      <c r="IF40" s="40"/>
      <c r="IG40" s="40"/>
      <c r="IH40" s="44"/>
      <c r="II40" s="39"/>
      <c r="IK40" s="49"/>
      <c r="IL40" s="50"/>
      <c r="IM40" s="49"/>
      <c r="IN40" s="49"/>
      <c r="IO40" s="49"/>
      <c r="IP40" s="49"/>
      <c r="IQ40" s="49"/>
      <c r="IR40" s="49"/>
      <c r="IS40" s="49"/>
      <c r="IT40" s="49"/>
      <c r="IU40" s="49"/>
      <c r="IV40" s="49"/>
      <c r="IW40" s="49"/>
      <c r="IX40" s="49"/>
      <c r="IY40" s="49"/>
      <c r="JA40" s="49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ND40" s="49"/>
      <c r="NE40" s="39"/>
      <c r="NF40" s="49"/>
      <c r="NH40" s="40"/>
      <c r="NI40" s="40"/>
      <c r="NJ40" s="40"/>
      <c r="NK40" s="40"/>
      <c r="NL40" s="40"/>
      <c r="NM40" s="40"/>
      <c r="NS40" s="5"/>
      <c r="NU40" s="5"/>
      <c r="NW40" s="5"/>
      <c r="NX40" s="5"/>
      <c r="NY40" s="5"/>
      <c r="NZ40" s="5"/>
      <c r="OA40" s="5"/>
      <c r="OB40" s="5"/>
    </row>
    <row r="41" spans="1:392">
      <c r="A41" s="35">
        <v>1966</v>
      </c>
      <c r="B41" s="36">
        <v>-9.9699999999999997E-2</v>
      </c>
      <c r="C41" s="36">
        <v>2.1749999999999964E-3</v>
      </c>
      <c r="D41" s="38">
        <f t="shared" si="6"/>
        <v>-5.8950000000000002E-2</v>
      </c>
      <c r="E41" s="40">
        <f t="shared" si="31"/>
        <v>26924.581338667453</v>
      </c>
      <c r="F41" s="40">
        <f t="shared" si="30"/>
        <v>3746.60978220281</v>
      </c>
      <c r="G41" s="40">
        <f t="shared" si="32"/>
        <v>8747.6609342772445</v>
      </c>
      <c r="H41" s="40">
        <f t="shared" si="33"/>
        <v>6491.6784011324362</v>
      </c>
      <c r="I41" s="40">
        <f t="shared" si="18"/>
        <v>15239.339335409681</v>
      </c>
      <c r="J41" s="59">
        <v>3.0200000000000001E-2</v>
      </c>
      <c r="K41" s="61">
        <f t="shared" si="19"/>
        <v>1.8706479743899831</v>
      </c>
      <c r="L41" s="39">
        <f t="shared" si="22"/>
        <v>9.2115115351915078E-2</v>
      </c>
      <c r="M41" s="39">
        <f t="shared" si="23"/>
        <v>3.3373839203946432E-2</v>
      </c>
      <c r="N41" s="39">
        <f t="shared" si="24"/>
        <v>7.1547458315254886E-2</v>
      </c>
      <c r="P41" s="39">
        <f t="shared" si="27"/>
        <v>0.13697220921482955</v>
      </c>
      <c r="Q41" s="39">
        <f t="shared" si="28"/>
        <v>2.6377049535790231E-2</v>
      </c>
      <c r="R41" s="39">
        <f t="shared" si="29"/>
        <v>9.543238770433371E-2</v>
      </c>
      <c r="T41" s="5"/>
      <c r="U41" s="5"/>
      <c r="X41" s="40">
        <v>26924.581338667453</v>
      </c>
      <c r="Y41" s="40">
        <v>21012.984935821609</v>
      </c>
      <c r="Z41" s="40">
        <v>15239.339335409681</v>
      </c>
      <c r="AA41" s="58">
        <v>10281.074683008037</v>
      </c>
      <c r="AB41" s="40">
        <v>6446.4350138042273</v>
      </c>
      <c r="AC41" s="40">
        <v>3746.60978220281</v>
      </c>
      <c r="AD41" s="40"/>
      <c r="AE41" s="40">
        <v>23759.703108891121</v>
      </c>
      <c r="AF41" s="65">
        <f t="shared" si="2"/>
        <v>1966</v>
      </c>
      <c r="AG41" s="39">
        <v>-9.96999999999999E-2</v>
      </c>
      <c r="AH41" s="39">
        <v>-7.932500000000009E-2</v>
      </c>
      <c r="AI41" s="39">
        <v>-5.8950000000000058E-2</v>
      </c>
      <c r="AJ41" s="39">
        <v>-3.8574999999999915E-2</v>
      </c>
      <c r="AK41" s="39">
        <v>-1.8199999999999994E-2</v>
      </c>
      <c r="AL41" s="39">
        <v>2.175000000000038E-3</v>
      </c>
      <c r="AM41" s="40" t="s">
        <v>115</v>
      </c>
      <c r="AN41" s="39">
        <f t="shared" si="10"/>
        <v>-5.8950000000000058E-2</v>
      </c>
      <c r="AO41" s="40">
        <f t="shared" si="26"/>
        <v>15239.339335409675</v>
      </c>
      <c r="AP41" s="40"/>
      <c r="AQ41" s="40">
        <f t="shared" si="11"/>
        <v>26924.581338667453</v>
      </c>
      <c r="AR41" s="40">
        <f t="shared" si="12"/>
        <v>21012.984935821602</v>
      </c>
      <c r="AS41" s="40">
        <f t="shared" si="13"/>
        <v>15239.339335409675</v>
      </c>
      <c r="AT41" s="40">
        <f t="shared" si="14"/>
        <v>10281.074683008035</v>
      </c>
      <c r="AU41" s="40">
        <f t="shared" si="15"/>
        <v>6446.4350138042264</v>
      </c>
      <c r="AV41" s="40">
        <f t="shared" si="16"/>
        <v>3746.60978220281</v>
      </c>
      <c r="AX41" s="39">
        <f t="shared" si="17"/>
        <v>-0.12989999999999999</v>
      </c>
      <c r="BE41" s="40"/>
      <c r="BK41" s="5"/>
      <c r="BL41" s="40"/>
      <c r="BM41" s="40"/>
      <c r="BN41" s="40"/>
      <c r="BO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R41" s="5"/>
      <c r="CS41" s="5"/>
      <c r="CT41" s="5"/>
      <c r="CX41" s="39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FK41" s="5"/>
      <c r="FZ41" s="40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Y41" s="40"/>
      <c r="IF41" s="40"/>
      <c r="IG41" s="40"/>
      <c r="IH41" s="44"/>
      <c r="II41" s="39"/>
      <c r="IK41" s="49"/>
      <c r="IL41" s="50"/>
      <c r="IM41" s="49"/>
      <c r="IN41" s="49"/>
      <c r="IO41" s="49"/>
      <c r="IP41" s="49"/>
      <c r="IQ41" s="49"/>
      <c r="IR41" s="49"/>
      <c r="IS41" s="49"/>
      <c r="IT41" s="49"/>
      <c r="IU41" s="49"/>
      <c r="IV41" s="49"/>
      <c r="IW41" s="49"/>
      <c r="IX41" s="49"/>
      <c r="IY41" s="49"/>
      <c r="JA41" s="49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ND41" s="49"/>
      <c r="NE41" s="39"/>
      <c r="NF41" s="49"/>
      <c r="NH41" s="40"/>
      <c r="NI41" s="40"/>
      <c r="NJ41" s="40"/>
      <c r="NK41" s="40"/>
      <c r="NL41" s="40"/>
      <c r="NM41" s="40"/>
      <c r="NS41" s="5"/>
      <c r="NU41" s="5"/>
      <c r="NW41" s="5"/>
      <c r="NX41" s="5"/>
      <c r="NY41" s="5"/>
      <c r="NZ41" s="5"/>
      <c r="OA41" s="5"/>
      <c r="OB41" s="5"/>
    </row>
    <row r="42" spans="1:392">
      <c r="A42" s="35">
        <v>1967</v>
      </c>
      <c r="B42" s="36">
        <v>0.23799999999999999</v>
      </c>
      <c r="C42" s="36">
        <v>1.1324999999999998E-2</v>
      </c>
      <c r="D42" s="38">
        <f t="shared" si="6"/>
        <v>0.14732999999999999</v>
      </c>
      <c r="E42" s="40">
        <f t="shared" si="31"/>
        <v>33332.631697270306</v>
      </c>
      <c r="F42" s="40">
        <f t="shared" si="30"/>
        <v>3789.0401379862569</v>
      </c>
      <c r="G42" s="40">
        <f t="shared" si="32"/>
        <v>11319.781258342311</v>
      </c>
      <c r="H42" s="40">
        <f t="shared" si="33"/>
        <v>6164.7699413532782</v>
      </c>
      <c r="I42" s="40">
        <f t="shared" si="18"/>
        <v>17484.55119969559</v>
      </c>
      <c r="J42" s="59">
        <v>2.7699999999999999E-2</v>
      </c>
      <c r="K42" s="61">
        <f t="shared" si="19"/>
        <v>1.9224649232805857</v>
      </c>
      <c r="L42" s="39">
        <f t="shared" si="22"/>
        <v>0.12807707483887731</v>
      </c>
      <c r="M42" s="39">
        <f t="shared" si="23"/>
        <v>3.2342395270249291E-2</v>
      </c>
      <c r="N42" s="39">
        <f t="shared" si="24"/>
        <v>9.2443379191980535E-2</v>
      </c>
      <c r="P42" s="39">
        <f t="shared" si="27"/>
        <v>0.14626516576174464</v>
      </c>
      <c r="Q42" s="39">
        <f t="shared" si="28"/>
        <v>2.669395712015743E-2</v>
      </c>
      <c r="R42" s="39">
        <f t="shared" si="29"/>
        <v>0.10118410543667533</v>
      </c>
      <c r="T42" s="39">
        <f t="shared" ref="T42:T73" si="34">POWER(E42/E2,1/40)-1</f>
        <v>9.1620643823078662E-2</v>
      </c>
      <c r="U42" s="39">
        <f t="shared" ref="U42:U73" si="35">POWER(F42/F2,1/40)-1</f>
        <v>3.3863564477214725E-2</v>
      </c>
      <c r="V42" s="39">
        <f t="shared" ref="V42:V73" si="36">POWER(I42/I2,1/40)-1</f>
        <v>7.4153535487201827E-2</v>
      </c>
      <c r="X42" s="40">
        <v>33332.631697270306</v>
      </c>
      <c r="Y42" s="40">
        <v>25061.451678481681</v>
      </c>
      <c r="Z42" s="40">
        <v>17484.55119969559</v>
      </c>
      <c r="AA42" s="58">
        <v>11329.692895301443</v>
      </c>
      <c r="AB42" s="40">
        <v>6811.690021686376</v>
      </c>
      <c r="AC42" s="40">
        <v>3789.0401379862569</v>
      </c>
      <c r="AD42" s="40"/>
      <c r="AE42" s="40">
        <v>27260.220167924053</v>
      </c>
      <c r="AF42" s="65">
        <f t="shared" si="2"/>
        <v>1967</v>
      </c>
      <c r="AG42" s="39">
        <v>0.23799999999999999</v>
      </c>
      <c r="AH42" s="39">
        <v>0.19266500000000009</v>
      </c>
      <c r="AI42" s="39">
        <v>0.14733000000000018</v>
      </c>
      <c r="AJ42" s="39">
        <v>0.10199500000000006</v>
      </c>
      <c r="AK42" s="39">
        <v>5.6660000000000155E-2</v>
      </c>
      <c r="AL42" s="39">
        <v>1.1325000000000029E-2</v>
      </c>
      <c r="AM42" s="40" t="s">
        <v>115</v>
      </c>
      <c r="AN42" s="39">
        <f t="shared" si="10"/>
        <v>0.14733000000000018</v>
      </c>
      <c r="AO42" s="40">
        <f t="shared" si="26"/>
        <v>17484.551199695587</v>
      </c>
      <c r="AP42" s="40"/>
      <c r="AQ42" s="40">
        <f t="shared" si="11"/>
        <v>33332.631697270306</v>
      </c>
      <c r="AR42" s="40">
        <f t="shared" si="12"/>
        <v>25061.451678481673</v>
      </c>
      <c r="AS42" s="40">
        <f t="shared" si="13"/>
        <v>17484.551199695587</v>
      </c>
      <c r="AT42" s="40">
        <f t="shared" si="14"/>
        <v>11329.692895301441</v>
      </c>
      <c r="AU42" s="40">
        <f t="shared" si="15"/>
        <v>6811.6900216863751</v>
      </c>
      <c r="AV42" s="40">
        <f t="shared" si="16"/>
        <v>3789.0401379862569</v>
      </c>
      <c r="AX42" s="39">
        <f t="shared" si="17"/>
        <v>0.21029999999999999</v>
      </c>
      <c r="BE42" s="40"/>
      <c r="BK42" s="5"/>
      <c r="BL42" s="40"/>
      <c r="BM42" s="40"/>
      <c r="BN42" s="40"/>
      <c r="BO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R42" s="5"/>
      <c r="CS42" s="5"/>
      <c r="CT42" s="5"/>
      <c r="CX42" s="39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FK42" s="5"/>
      <c r="FZ42" s="40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Y42" s="40"/>
      <c r="IF42" s="40"/>
      <c r="IG42" s="40"/>
      <c r="IH42" s="44"/>
      <c r="II42" s="39"/>
      <c r="IK42" s="49"/>
      <c r="IL42" s="50"/>
      <c r="IM42" s="49"/>
      <c r="IN42" s="49"/>
      <c r="IO42" s="49"/>
      <c r="IP42" s="49"/>
      <c r="IQ42" s="49"/>
      <c r="IR42" s="49"/>
      <c r="IS42" s="49"/>
      <c r="IT42" s="49"/>
      <c r="IU42" s="49"/>
      <c r="IV42" s="49"/>
      <c r="IW42" s="49"/>
      <c r="IX42" s="49"/>
      <c r="IY42" s="49"/>
      <c r="JA42" s="49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ND42" s="49"/>
      <c r="NE42" s="39"/>
      <c r="NF42" s="49"/>
      <c r="NH42" s="40"/>
      <c r="NI42" s="40"/>
      <c r="NJ42" s="40"/>
      <c r="NK42" s="40"/>
      <c r="NL42" s="40"/>
      <c r="NM42" s="40"/>
      <c r="NS42" s="5"/>
      <c r="NU42" s="5"/>
      <c r="NW42" s="5"/>
      <c r="NX42" s="5"/>
      <c r="NY42" s="5"/>
      <c r="NZ42" s="5"/>
      <c r="OA42" s="5"/>
      <c r="OB42" s="5"/>
    </row>
    <row r="43" spans="1:392">
      <c r="A43" s="35">
        <v>1968</v>
      </c>
      <c r="B43" s="36">
        <v>0.1081</v>
      </c>
      <c r="C43" s="36">
        <v>4.5775000000000003E-2</v>
      </c>
      <c r="D43" s="38">
        <f t="shared" si="6"/>
        <v>8.3170000000000008E-2</v>
      </c>
      <c r="E43" s="40">
        <f t="shared" si="31"/>
        <v>36935.889183745232</v>
      </c>
      <c r="F43" s="40">
        <f t="shared" si="30"/>
        <v>3962.4834503025772</v>
      </c>
      <c r="G43" s="40">
        <f t="shared" si="32"/>
        <v>11624.778710629609</v>
      </c>
      <c r="H43" s="40">
        <f t="shared" si="33"/>
        <v>7313.9626123446615</v>
      </c>
      <c r="I43" s="40">
        <f t="shared" si="18"/>
        <v>18938.741322974271</v>
      </c>
      <c r="J43" s="59">
        <v>4.2700000000000002E-2</v>
      </c>
      <c r="K43" s="61">
        <f t="shared" si="19"/>
        <v>2.0045541755046665</v>
      </c>
      <c r="L43" s="39">
        <f t="shared" si="22"/>
        <v>9.9119588859039709E-2</v>
      </c>
      <c r="M43" s="39">
        <f t="shared" si="23"/>
        <v>3.3779781158640221E-2</v>
      </c>
      <c r="N43" s="39">
        <f t="shared" si="24"/>
        <v>7.4787706833915335E-2</v>
      </c>
      <c r="P43" s="39">
        <f t="shared" si="27"/>
        <v>0.1489742430415979</v>
      </c>
      <c r="Q43" s="39">
        <f t="shared" si="28"/>
        <v>2.7739578980981117E-2</v>
      </c>
      <c r="R43" s="39">
        <f t="shared" si="29"/>
        <v>0.10320971199569984</v>
      </c>
      <c r="T43" s="39">
        <f t="shared" si="34"/>
        <v>8.4529792591446329E-2</v>
      </c>
      <c r="U43" s="39">
        <f t="shared" si="35"/>
        <v>3.4359626797823228E-2</v>
      </c>
      <c r="V43" s="39">
        <f t="shared" si="36"/>
        <v>6.9821179579836246E-2</v>
      </c>
      <c r="X43" s="40">
        <v>36935.889183745232</v>
      </c>
      <c r="Y43" s="40">
        <v>27458.203609753276</v>
      </c>
      <c r="Z43" s="40">
        <v>18938.741322974271</v>
      </c>
      <c r="AA43" s="58">
        <v>12130.758831463732</v>
      </c>
      <c r="AB43" s="40">
        <v>7208.4028485493909</v>
      </c>
      <c r="AC43" s="40">
        <v>3962.4834503025772</v>
      </c>
      <c r="AD43" s="40"/>
      <c r="AE43" s="40">
        <v>29527.452679290294</v>
      </c>
      <c r="AF43" s="65">
        <f t="shared" si="2"/>
        <v>1968</v>
      </c>
      <c r="AG43" s="39">
        <v>0.10810000000000008</v>
      </c>
      <c r="AH43" s="39">
        <v>9.5634999999999915E-2</v>
      </c>
      <c r="AI43" s="39">
        <v>8.3169999999999966E-2</v>
      </c>
      <c r="AJ43" s="39">
        <v>7.0705000000000018E-2</v>
      </c>
      <c r="AK43" s="39">
        <v>5.8240000000000069E-2</v>
      </c>
      <c r="AL43" s="39">
        <v>4.5774999999999899E-2</v>
      </c>
      <c r="AM43" s="40" t="s">
        <v>115</v>
      </c>
      <c r="AN43" s="39">
        <f t="shared" si="10"/>
        <v>8.3169999999999966E-2</v>
      </c>
      <c r="AO43" s="40">
        <f t="shared" si="26"/>
        <v>18938.741322974267</v>
      </c>
      <c r="AP43" s="40"/>
      <c r="AQ43" s="40">
        <f t="shared" si="11"/>
        <v>36935.889183745232</v>
      </c>
      <c r="AR43" s="40">
        <f t="shared" si="12"/>
        <v>27458.203609753265</v>
      </c>
      <c r="AS43" s="40">
        <f t="shared" si="13"/>
        <v>18938.741322974267</v>
      </c>
      <c r="AT43" s="40">
        <f t="shared" si="14"/>
        <v>12130.758831463731</v>
      </c>
      <c r="AU43" s="40">
        <f t="shared" si="15"/>
        <v>7208.40284854939</v>
      </c>
      <c r="AV43" s="40">
        <f t="shared" si="16"/>
        <v>3962.4834503025772</v>
      </c>
      <c r="AX43" s="39">
        <f t="shared" si="17"/>
        <v>6.54E-2</v>
      </c>
      <c r="BE43" s="40"/>
      <c r="BK43" s="5"/>
      <c r="BL43" s="40"/>
      <c r="BM43" s="40"/>
      <c r="BN43" s="40"/>
      <c r="BO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R43" s="5"/>
      <c r="CS43" s="5"/>
      <c r="CT43" s="5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FK43" s="5"/>
      <c r="FZ43" s="40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Y43" s="40"/>
      <c r="IF43" s="40"/>
      <c r="IG43" s="40"/>
      <c r="IH43" s="44"/>
      <c r="II43" s="39"/>
      <c r="IK43" s="49"/>
      <c r="IL43" s="50"/>
      <c r="IM43" s="49"/>
      <c r="IN43" s="49"/>
      <c r="IO43" s="49"/>
      <c r="IP43" s="49"/>
      <c r="IQ43" s="49"/>
      <c r="IR43" s="49"/>
      <c r="IS43" s="49"/>
      <c r="IT43" s="49"/>
      <c r="IU43" s="49"/>
      <c r="IV43" s="49"/>
      <c r="IW43" s="49"/>
      <c r="IX43" s="49"/>
      <c r="IY43" s="49"/>
      <c r="JA43" s="49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ND43" s="49"/>
      <c r="NE43" s="39"/>
      <c r="NF43" s="49"/>
      <c r="NH43" s="40"/>
      <c r="NI43" s="40"/>
      <c r="NJ43" s="40"/>
      <c r="NK43" s="40"/>
      <c r="NL43" s="40"/>
      <c r="NM43" s="40"/>
      <c r="NS43" s="5"/>
      <c r="NU43" s="5"/>
      <c r="NW43" s="5"/>
      <c r="NX43" s="5"/>
      <c r="NY43" s="5"/>
      <c r="NZ43" s="5"/>
      <c r="OA43" s="5"/>
      <c r="OB43" s="5"/>
    </row>
    <row r="44" spans="1:392">
      <c r="A44" s="35">
        <v>1969</v>
      </c>
      <c r="B44" s="36">
        <v>-8.2400000000000001E-2</v>
      </c>
      <c r="C44" s="36">
        <v>-6.0000000000000001E-3</v>
      </c>
      <c r="D44" s="38">
        <f t="shared" si="6"/>
        <v>-5.1839999999999997E-2</v>
      </c>
      <c r="E44" s="40">
        <f t="shared" si="31"/>
        <v>33892.371915004624</v>
      </c>
      <c r="F44" s="40">
        <f t="shared" si="30"/>
        <v>3938.7085496007617</v>
      </c>
      <c r="G44" s="40">
        <f t="shared" si="32"/>
        <v>10426.913422776714</v>
      </c>
      <c r="H44" s="40">
        <f t="shared" si="33"/>
        <v>7530.0435500145704</v>
      </c>
      <c r="I44" s="40">
        <f t="shared" si="18"/>
        <v>17956.956972791282</v>
      </c>
      <c r="J44" s="59">
        <v>5.4600000000000003E-2</v>
      </c>
      <c r="K44" s="61">
        <f t="shared" si="19"/>
        <v>2.1140028334872212</v>
      </c>
      <c r="L44" s="39">
        <f t="shared" ref="L44:L75" si="37">POWER(E44/E34,1/10)-1</f>
        <v>7.737086466851073E-2</v>
      </c>
      <c r="M44" s="39">
        <f t="shared" ref="M44:M75" si="38">POWER(F44/F34,1/10)-1</f>
        <v>3.216097958559927E-2</v>
      </c>
      <c r="N44" s="39">
        <f t="shared" si="24"/>
        <v>6.1255466979668993E-2</v>
      </c>
      <c r="P44" s="39">
        <f t="shared" si="27"/>
        <v>0.13447185524358463</v>
      </c>
      <c r="Q44" s="39">
        <f t="shared" si="28"/>
        <v>2.53510134046393E-2</v>
      </c>
      <c r="R44" s="39">
        <f t="shared" si="29"/>
        <v>9.3751552707943553E-2</v>
      </c>
      <c r="T44" s="39">
        <f t="shared" si="34"/>
        <v>8.4547527335236738E-2</v>
      </c>
      <c r="U44" s="39">
        <f t="shared" si="35"/>
        <v>3.3352414038389622E-2</v>
      </c>
      <c r="V44" s="39">
        <f t="shared" si="36"/>
        <v>6.938924609068553E-2</v>
      </c>
      <c r="X44" s="40">
        <v>33892.371915004624</v>
      </c>
      <c r="Y44" s="40">
        <v>25615.208983466633</v>
      </c>
      <c r="Z44" s="40">
        <v>17956.956972791282</v>
      </c>
      <c r="AA44" s="58">
        <v>11687.258288585417</v>
      </c>
      <c r="AB44" s="40">
        <v>7055.0080359322601</v>
      </c>
      <c r="AC44" s="40">
        <v>3938.7085496007617</v>
      </c>
      <c r="AD44" s="40"/>
      <c r="AE44" s="40">
        <v>27996.749532395883</v>
      </c>
      <c r="AF44" s="65">
        <f t="shared" si="2"/>
        <v>1969</v>
      </c>
      <c r="AG44" s="39">
        <v>-8.2400000000000029E-2</v>
      </c>
      <c r="AH44" s="39">
        <v>-6.712000000000018E-2</v>
      </c>
      <c r="AI44" s="39">
        <v>-5.1840000000000108E-2</v>
      </c>
      <c r="AJ44" s="39">
        <v>-3.6560000000000037E-2</v>
      </c>
      <c r="AK44" s="39">
        <v>-2.1279999999999966E-2</v>
      </c>
      <c r="AL44" s="39">
        <v>-6.0000000000000053E-3</v>
      </c>
      <c r="AM44" s="40" t="s">
        <v>115</v>
      </c>
      <c r="AN44" s="39">
        <f t="shared" si="10"/>
        <v>-5.1840000000000108E-2</v>
      </c>
      <c r="AO44" s="40">
        <f t="shared" si="26"/>
        <v>17956.956972791279</v>
      </c>
      <c r="AP44" s="40"/>
      <c r="AQ44" s="40">
        <f t="shared" si="11"/>
        <v>33892.371915004624</v>
      </c>
      <c r="AR44" s="40">
        <f t="shared" si="12"/>
        <v>25615.208983466622</v>
      </c>
      <c r="AS44" s="40">
        <f t="shared" si="13"/>
        <v>17956.956972791279</v>
      </c>
      <c r="AT44" s="40">
        <f t="shared" si="14"/>
        <v>11687.258288585415</v>
      </c>
      <c r="AU44" s="40">
        <f t="shared" si="15"/>
        <v>7055.0080359322592</v>
      </c>
      <c r="AV44" s="40">
        <f t="shared" si="16"/>
        <v>3938.7085496007617</v>
      </c>
      <c r="AX44" s="39">
        <f t="shared" si="17"/>
        <v>-0.13700000000000001</v>
      </c>
      <c r="BE44" s="40"/>
      <c r="BK44" s="5"/>
      <c r="BL44" s="40"/>
      <c r="BM44" s="40"/>
      <c r="BN44" s="40"/>
      <c r="BO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R44" s="5"/>
      <c r="CS44" s="5"/>
      <c r="CT44" s="5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FK44" s="5"/>
      <c r="FZ44" s="40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Y44" s="40"/>
      <c r="IF44" s="40"/>
      <c r="IG44" s="40"/>
      <c r="IH44" s="44"/>
      <c r="II44" s="39"/>
      <c r="IK44" s="49"/>
      <c r="IL44" s="50"/>
      <c r="IM44" s="49"/>
      <c r="IN44" s="49"/>
      <c r="IO44" s="49"/>
      <c r="IP44" s="49"/>
      <c r="IQ44" s="49"/>
      <c r="IR44" s="49"/>
      <c r="IS44" s="49"/>
      <c r="IT44" s="49"/>
      <c r="IU44" s="49"/>
      <c r="IV44" s="49"/>
      <c r="IW44" s="49"/>
      <c r="IX44" s="49"/>
      <c r="IY44" s="49"/>
      <c r="JA44" s="49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ND44" s="49"/>
      <c r="NE44" s="39"/>
      <c r="NF44" s="49"/>
      <c r="NH44" s="40"/>
      <c r="NI44" s="40"/>
      <c r="NJ44" s="40"/>
      <c r="NK44" s="40"/>
      <c r="NL44" s="40"/>
      <c r="NM44" s="40"/>
      <c r="NS44" s="5"/>
      <c r="NU44" s="5"/>
      <c r="NW44" s="5"/>
      <c r="NX44" s="5"/>
      <c r="NY44" s="5"/>
      <c r="NZ44" s="5"/>
      <c r="OA44" s="5"/>
      <c r="OB44" s="5"/>
    </row>
    <row r="45" spans="1:392">
      <c r="A45" s="35">
        <v>1970</v>
      </c>
      <c r="B45" s="36">
        <v>3.56E-2</v>
      </c>
      <c r="C45" s="36">
        <v>8.6099999999999996E-2</v>
      </c>
      <c r="D45" s="38">
        <f t="shared" si="6"/>
        <v>5.5800000000000002E-2</v>
      </c>
      <c r="E45" s="40">
        <f t="shared" si="31"/>
        <v>35098.940355178791</v>
      </c>
      <c r="F45" s="40">
        <f t="shared" si="30"/>
        <v>4277.8313557213878</v>
      </c>
      <c r="G45" s="40">
        <f t="shared" si="32"/>
        <v>11157.734784613593</v>
      </c>
      <c r="H45" s="40">
        <f t="shared" si="33"/>
        <v>7801.2203872594455</v>
      </c>
      <c r="I45" s="40">
        <f t="shared" si="18"/>
        <v>18958.955171873036</v>
      </c>
      <c r="J45" s="59">
        <v>5.8400000000000001E-2</v>
      </c>
      <c r="K45" s="61">
        <f t="shared" si="19"/>
        <v>2.2374605989628749</v>
      </c>
      <c r="L45" s="39">
        <f t="shared" si="37"/>
        <v>8.0779307803280354E-2</v>
      </c>
      <c r="M45" s="39">
        <f t="shared" si="38"/>
        <v>3.3742278597698183E-2</v>
      </c>
      <c r="N45" s="39">
        <f t="shared" ref="N45:N76" si="39">POWER(I45/I35,1/10)-1</f>
        <v>6.3896655980173911E-2</v>
      </c>
      <c r="P45" s="39">
        <f t="shared" si="27"/>
        <v>0.12129860250630786</v>
      </c>
      <c r="Q45" s="39">
        <f t="shared" si="28"/>
        <v>2.8309948096715054E-2</v>
      </c>
      <c r="R45" s="39">
        <f t="shared" si="29"/>
        <v>8.700092918471003E-2</v>
      </c>
      <c r="T45" s="39">
        <f t="shared" si="34"/>
        <v>9.3375262219344668E-2</v>
      </c>
      <c r="U45" s="39">
        <f t="shared" si="35"/>
        <v>3.4838567672089038E-2</v>
      </c>
      <c r="V45" s="39">
        <f t="shared" si="36"/>
        <v>7.4904394768814164E-2</v>
      </c>
      <c r="X45" s="40">
        <v>35098.940355178791</v>
      </c>
      <c r="Y45" s="40">
        <v>26785.824034011061</v>
      </c>
      <c r="Z45" s="40">
        <v>18958.955171873036</v>
      </c>
      <c r="AA45" s="58">
        <v>12457.448609803198</v>
      </c>
      <c r="AB45" s="40">
        <v>7591.1886466631122</v>
      </c>
      <c r="AC45" s="40">
        <v>4277.8313557213878</v>
      </c>
      <c r="AD45" s="40"/>
      <c r="AE45" s="40">
        <v>29558.968156303574</v>
      </c>
      <c r="AF45" s="65">
        <f t="shared" si="2"/>
        <v>1970</v>
      </c>
      <c r="AG45" s="39">
        <v>3.5600000000000076E-2</v>
      </c>
      <c r="AH45" s="39">
        <v>4.5700000000000074E-2</v>
      </c>
      <c r="AI45" s="39">
        <v>5.5800000000000072E-2</v>
      </c>
      <c r="AJ45" s="39">
        <v>6.590000000000007E-2</v>
      </c>
      <c r="AK45" s="39">
        <v>7.6000000000000068E-2</v>
      </c>
      <c r="AL45" s="39">
        <v>8.6100000000000065E-2</v>
      </c>
      <c r="AM45" s="40" t="s">
        <v>115</v>
      </c>
      <c r="AN45" s="39">
        <f t="shared" si="10"/>
        <v>5.5800000000000072E-2</v>
      </c>
      <c r="AO45" s="40">
        <f t="shared" si="26"/>
        <v>18958.955171873033</v>
      </c>
      <c r="AP45" s="40"/>
      <c r="AQ45" s="40">
        <f t="shared" si="11"/>
        <v>35098.940355178791</v>
      </c>
      <c r="AR45" s="40">
        <f t="shared" si="12"/>
        <v>26785.82403401105</v>
      </c>
      <c r="AS45" s="40">
        <f t="shared" si="13"/>
        <v>18958.955171873033</v>
      </c>
      <c r="AT45" s="40">
        <f t="shared" si="14"/>
        <v>12457.448609803196</v>
      </c>
      <c r="AU45" s="40">
        <f t="shared" si="15"/>
        <v>7591.1886466631113</v>
      </c>
      <c r="AV45" s="40">
        <f t="shared" si="16"/>
        <v>4277.8313557213878</v>
      </c>
      <c r="AX45" s="39">
        <f t="shared" si="17"/>
        <v>-2.2800000000000001E-2</v>
      </c>
      <c r="BE45" s="40"/>
      <c r="BK45" s="5"/>
      <c r="BL45" s="40"/>
      <c r="BM45" s="40"/>
      <c r="BN45" s="40"/>
      <c r="BO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R45" s="5"/>
      <c r="CS45" s="5"/>
      <c r="CT45" s="5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FK45" s="5"/>
      <c r="FZ45" s="40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Y45" s="40"/>
      <c r="IF45" s="40"/>
      <c r="IG45" s="40"/>
      <c r="IH45" s="44"/>
      <c r="II45" s="39"/>
      <c r="IK45" s="49"/>
      <c r="IL45" s="50"/>
      <c r="IM45" s="49"/>
      <c r="IN45" s="49"/>
      <c r="IO45" s="49"/>
      <c r="IP45" s="49"/>
      <c r="IQ45" s="49"/>
      <c r="IR45" s="49"/>
      <c r="IS45" s="49"/>
      <c r="IT45" s="49"/>
      <c r="IU45" s="49"/>
      <c r="IV45" s="49"/>
      <c r="IW45" s="49"/>
      <c r="IX45" s="49"/>
      <c r="IY45" s="49"/>
      <c r="JA45" s="49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ND45" s="49"/>
      <c r="NE45" s="39"/>
      <c r="NF45" s="49"/>
      <c r="NH45" s="40"/>
      <c r="NI45" s="40"/>
      <c r="NJ45" s="40"/>
      <c r="NK45" s="40"/>
      <c r="NL45" s="40"/>
      <c r="NM45" s="40"/>
      <c r="NS45" s="5"/>
      <c r="NU45" s="5"/>
      <c r="NW45" s="5"/>
      <c r="NX45" s="5"/>
      <c r="NY45" s="5"/>
      <c r="NZ45" s="5"/>
      <c r="OA45" s="5"/>
      <c r="OB45" s="5"/>
    </row>
    <row r="46" spans="1:392">
      <c r="A46" s="35">
        <v>1971</v>
      </c>
      <c r="B46" s="36">
        <v>0.14219999999999999</v>
      </c>
      <c r="C46" s="36">
        <v>0.1053</v>
      </c>
      <c r="D46" s="38">
        <f t="shared" si="6"/>
        <v>0.12744</v>
      </c>
      <c r="E46" s="40">
        <f t="shared" si="31"/>
        <v>40090.009673685214</v>
      </c>
      <c r="F46" s="40">
        <f t="shared" si="30"/>
        <v>4728.28699747885</v>
      </c>
      <c r="G46" s="40">
        <f t="shared" si="32"/>
        <v>12992.951158388028</v>
      </c>
      <c r="H46" s="40">
        <f t="shared" si="33"/>
        <v>8382.1332605885073</v>
      </c>
      <c r="I46" s="40">
        <f t="shared" si="18"/>
        <v>21375.084418976534</v>
      </c>
      <c r="J46" s="59">
        <v>4.2900000000000001E-2</v>
      </c>
      <c r="K46" s="61">
        <f t="shared" si="19"/>
        <v>2.3334476586583821</v>
      </c>
      <c r="L46" s="39">
        <f t="shared" si="37"/>
        <v>6.9680667120012751E-2</v>
      </c>
      <c r="M46" s="39">
        <f t="shared" si="38"/>
        <v>4.040472897455305E-2</v>
      </c>
      <c r="N46" s="39">
        <f t="shared" si="39"/>
        <v>5.9559462861436652E-2</v>
      </c>
      <c r="P46" s="39">
        <f t="shared" si="27"/>
        <v>0.11684631305055038</v>
      </c>
      <c r="Q46" s="39">
        <f t="shared" si="28"/>
        <v>3.3362013236135413E-2</v>
      </c>
      <c r="R46" s="39">
        <f t="shared" si="29"/>
        <v>8.6260020264093962E-2</v>
      </c>
      <c r="T46" s="39">
        <f t="shared" si="34"/>
        <v>0.11295375762267534</v>
      </c>
      <c r="U46" s="39">
        <f t="shared" si="35"/>
        <v>3.9569225150013931E-2</v>
      </c>
      <c r="V46" s="39">
        <f t="shared" si="36"/>
        <v>8.7582116505068752E-2</v>
      </c>
      <c r="X46" s="40">
        <v>40090.009673685214</v>
      </c>
      <c r="Y46" s="40">
        <v>30397.088830276429</v>
      </c>
      <c r="Z46" s="40">
        <v>21375.084418976534</v>
      </c>
      <c r="AA46" s="58">
        <v>13953.089889896168</v>
      </c>
      <c r="AB46" s="40">
        <v>8446.5637833691126</v>
      </c>
      <c r="AC46" s="40">
        <v>4728.28699747885</v>
      </c>
      <c r="AD46" s="40"/>
      <c r="AE46" s="40">
        <v>33325.963058142901</v>
      </c>
      <c r="AF46" s="65">
        <f t="shared" si="2"/>
        <v>1971</v>
      </c>
      <c r="AG46" s="39">
        <v>0.14219999999999988</v>
      </c>
      <c r="AH46" s="39">
        <v>0.13481999999999994</v>
      </c>
      <c r="AI46" s="39">
        <v>0.12744</v>
      </c>
      <c r="AJ46" s="39">
        <v>0.12005999999999983</v>
      </c>
      <c r="AK46" s="39">
        <v>0.11268000000000011</v>
      </c>
      <c r="AL46" s="39">
        <v>0.10529999999999995</v>
      </c>
      <c r="AM46" s="40" t="s">
        <v>115</v>
      </c>
      <c r="AN46" s="39">
        <f t="shared" si="10"/>
        <v>0.12744</v>
      </c>
      <c r="AO46" s="40">
        <f t="shared" si="26"/>
        <v>21375.08441897653</v>
      </c>
      <c r="AP46" s="40"/>
      <c r="AQ46" s="40">
        <f t="shared" si="11"/>
        <v>40090.009673685214</v>
      </c>
      <c r="AR46" s="40">
        <f t="shared" si="12"/>
        <v>30397.088830276418</v>
      </c>
      <c r="AS46" s="40">
        <f t="shared" si="13"/>
        <v>21375.08441897653</v>
      </c>
      <c r="AT46" s="40">
        <f t="shared" si="14"/>
        <v>13953.089889896166</v>
      </c>
      <c r="AU46" s="40">
        <f t="shared" si="15"/>
        <v>8446.5637833691108</v>
      </c>
      <c r="AV46" s="40">
        <f t="shared" si="16"/>
        <v>4728.28699747885</v>
      </c>
      <c r="AX46" s="39">
        <f t="shared" si="17"/>
        <v>9.9299999999999999E-2</v>
      </c>
      <c r="BE46" s="40"/>
      <c r="BK46" s="5"/>
      <c r="BL46" s="40"/>
      <c r="BM46" s="40"/>
      <c r="BN46" s="40"/>
      <c r="BO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R46" s="5"/>
      <c r="CS46" s="5"/>
      <c r="CT46" s="5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FK46" s="5"/>
      <c r="FZ46" s="40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Y46" s="40"/>
      <c r="IF46" s="40"/>
      <c r="IG46" s="40"/>
      <c r="IH46" s="44"/>
      <c r="II46" s="39"/>
      <c r="IK46" s="49"/>
      <c r="IL46" s="50"/>
      <c r="IM46" s="49"/>
      <c r="IN46" s="49"/>
      <c r="IO46" s="49"/>
      <c r="IP46" s="49"/>
      <c r="IQ46" s="49"/>
      <c r="IR46" s="49"/>
      <c r="IS46" s="49"/>
      <c r="IT46" s="49"/>
      <c r="IU46" s="49"/>
      <c r="IV46" s="49"/>
      <c r="IW46" s="49"/>
      <c r="IX46" s="49"/>
      <c r="IY46" s="49"/>
      <c r="JA46" s="49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ND46" s="49"/>
      <c r="NE46" s="39"/>
      <c r="NF46" s="49"/>
      <c r="NH46" s="40"/>
      <c r="NI46" s="40"/>
      <c r="NJ46" s="40"/>
      <c r="NK46" s="40"/>
      <c r="NL46" s="40"/>
      <c r="NM46" s="40"/>
      <c r="NS46" s="5"/>
      <c r="NU46" s="5"/>
      <c r="NW46" s="5"/>
      <c r="NX46" s="5"/>
      <c r="NY46" s="5"/>
      <c r="NZ46" s="5"/>
      <c r="OA46" s="5"/>
      <c r="OB46" s="5"/>
    </row>
    <row r="47" spans="1:392">
      <c r="A47" s="35">
        <v>1972</v>
      </c>
      <c r="B47" s="36">
        <v>0.18759999999999999</v>
      </c>
      <c r="C47" s="36">
        <v>7.4274999999999994E-2</v>
      </c>
      <c r="D47" s="38">
        <f t="shared" si="6"/>
        <v>0.14227000000000001</v>
      </c>
      <c r="E47" s="40">
        <f t="shared" si="31"/>
        <v>47610.895488468559</v>
      </c>
      <c r="F47" s="40">
        <f t="shared" si="30"/>
        <v>5079.4805142165924</v>
      </c>
      <c r="G47" s="40">
        <f t="shared" si="32"/>
        <v>15231.030153585918</v>
      </c>
      <c r="H47" s="40">
        <f t="shared" si="33"/>
        <v>9185.0875256784075</v>
      </c>
      <c r="I47" s="40">
        <f t="shared" si="18"/>
        <v>24416.117679264324</v>
      </c>
      <c r="J47" s="59">
        <v>3.27E-2</v>
      </c>
      <c r="K47" s="61">
        <f t="shared" si="19"/>
        <v>2.4097513970965112</v>
      </c>
      <c r="L47" s="39">
        <f t="shared" si="37"/>
        <v>9.8313808979845874E-2</v>
      </c>
      <c r="M47" s="39">
        <f t="shared" si="38"/>
        <v>4.2423581413858713E-2</v>
      </c>
      <c r="N47" s="39">
        <f t="shared" si="39"/>
        <v>7.7178719769551929E-2</v>
      </c>
      <c r="P47" s="39">
        <f t="shared" si="27"/>
        <v>0.11713391824768449</v>
      </c>
      <c r="Q47" s="39">
        <f t="shared" si="28"/>
        <v>3.5429655474602084E-2</v>
      </c>
      <c r="R47" s="39">
        <f t="shared" si="29"/>
        <v>8.7244058715555184E-2</v>
      </c>
      <c r="T47" s="39">
        <f t="shared" si="34"/>
        <v>0.12027584652360646</v>
      </c>
      <c r="U47" s="39">
        <f t="shared" si="35"/>
        <v>3.7967954548427718E-2</v>
      </c>
      <c r="V47" s="39">
        <f t="shared" si="36"/>
        <v>9.1063343451818657E-2</v>
      </c>
      <c r="X47" s="40">
        <v>47610.895488468559</v>
      </c>
      <c r="Y47" s="40">
        <v>35410.632676498069</v>
      </c>
      <c r="Z47" s="40">
        <v>24416.117679264324</v>
      </c>
      <c r="AA47" s="58">
        <v>15621.9492061772</v>
      </c>
      <c r="AB47" s="40">
        <v>9265.3736765289159</v>
      </c>
      <c r="AC47" s="40">
        <v>5079.4805142165924</v>
      </c>
      <c r="AD47" s="40"/>
      <c r="AE47" s="40">
        <v>38067.247822424892</v>
      </c>
      <c r="AF47" s="65">
        <f t="shared" si="2"/>
        <v>1972</v>
      </c>
      <c r="AG47" s="39">
        <v>0.18759999999999999</v>
      </c>
      <c r="AH47" s="39">
        <v>0.16493499999999983</v>
      </c>
      <c r="AI47" s="39">
        <v>0.1422699999999999</v>
      </c>
      <c r="AJ47" s="39">
        <v>0.11960499999999996</v>
      </c>
      <c r="AK47" s="39">
        <v>9.6940000000000248E-2</v>
      </c>
      <c r="AL47" s="39">
        <v>7.4275000000000091E-2</v>
      </c>
      <c r="AM47" s="40" t="s">
        <v>115</v>
      </c>
      <c r="AN47" s="39">
        <f t="shared" si="10"/>
        <v>0.1422699999999999</v>
      </c>
      <c r="AO47" s="40">
        <f t="shared" si="26"/>
        <v>24416.11767926432</v>
      </c>
      <c r="AP47" s="40"/>
      <c r="AQ47" s="40">
        <f t="shared" si="11"/>
        <v>47610.895488468559</v>
      </c>
      <c r="AR47" s="40">
        <f t="shared" si="12"/>
        <v>35410.632676498055</v>
      </c>
      <c r="AS47" s="40">
        <f t="shared" si="13"/>
        <v>24416.11767926432</v>
      </c>
      <c r="AT47" s="40">
        <f t="shared" si="14"/>
        <v>15621.949206177196</v>
      </c>
      <c r="AU47" s="40">
        <f t="shared" si="15"/>
        <v>9265.3736765289141</v>
      </c>
      <c r="AV47" s="40">
        <f t="shared" si="16"/>
        <v>5079.4805142165924</v>
      </c>
      <c r="AX47" s="39">
        <f t="shared" si="17"/>
        <v>0.15489999999999998</v>
      </c>
      <c r="BE47" s="40"/>
      <c r="BK47" s="5"/>
      <c r="BL47" s="40"/>
      <c r="BM47" s="40"/>
      <c r="BN47" s="40"/>
      <c r="BO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R47" s="5"/>
      <c r="CS47" s="5"/>
      <c r="CT47" s="5"/>
      <c r="EE47" s="40"/>
      <c r="EF47" s="40"/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40"/>
      <c r="FK47" s="5"/>
      <c r="FZ47" s="40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Y47" s="40"/>
      <c r="IF47" s="40"/>
      <c r="IG47" s="40"/>
      <c r="IH47" s="44"/>
      <c r="II47" s="39"/>
      <c r="IK47" s="49"/>
      <c r="IL47" s="50"/>
      <c r="IM47" s="49"/>
      <c r="IN47" s="49"/>
      <c r="IO47" s="49"/>
      <c r="IP47" s="49"/>
      <c r="IQ47" s="49"/>
      <c r="IR47" s="49"/>
      <c r="IS47" s="49"/>
      <c r="IT47" s="49"/>
      <c r="IU47" s="49"/>
      <c r="IV47" s="49"/>
      <c r="IW47" s="49"/>
      <c r="IX47" s="49"/>
      <c r="IY47" s="49"/>
      <c r="JA47" s="49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ND47" s="49"/>
      <c r="NE47" s="39"/>
      <c r="NF47" s="49"/>
      <c r="NH47" s="40"/>
      <c r="NI47" s="40"/>
      <c r="NJ47" s="40"/>
      <c r="NK47" s="40"/>
      <c r="NL47" s="40"/>
      <c r="NM47" s="40"/>
      <c r="NS47" s="5"/>
      <c r="NU47" s="5"/>
      <c r="NW47" s="5"/>
      <c r="NX47" s="5"/>
      <c r="NY47" s="5"/>
      <c r="NZ47" s="5"/>
      <c r="OA47" s="5"/>
      <c r="OB47" s="5"/>
    </row>
    <row r="48" spans="1:392">
      <c r="A48" s="35">
        <v>1973</v>
      </c>
      <c r="B48" s="36">
        <v>-0.1431</v>
      </c>
      <c r="C48" s="36">
        <v>4.8325E-2</v>
      </c>
      <c r="D48" s="38">
        <f t="shared" si="6"/>
        <v>-6.6530000000000006E-2</v>
      </c>
      <c r="E48" s="40">
        <f t="shared" si="31"/>
        <v>40797.776344068705</v>
      </c>
      <c r="F48" s="40">
        <f t="shared" si="30"/>
        <v>5324.9464100661089</v>
      </c>
      <c r="G48" s="40">
        <f t="shared" si="32"/>
        <v>12553.30274361696</v>
      </c>
      <c r="H48" s="40">
        <f t="shared" si="33"/>
        <v>10238.41062644591</v>
      </c>
      <c r="I48" s="40">
        <f t="shared" si="18"/>
        <v>22791.713370062869</v>
      </c>
      <c r="J48" s="59">
        <v>6.1800000000000001E-2</v>
      </c>
      <c r="K48" s="61">
        <f t="shared" si="19"/>
        <v>2.5586740334370757</v>
      </c>
      <c r="L48" s="39">
        <f t="shared" si="37"/>
        <v>5.9660800543461123E-2</v>
      </c>
      <c r="M48" s="39">
        <f t="shared" si="38"/>
        <v>4.3315237701386122E-2</v>
      </c>
      <c r="N48" s="39">
        <f t="shared" si="39"/>
        <v>5.4810452527929376E-2</v>
      </c>
      <c r="P48" s="39">
        <f t="shared" si="27"/>
        <v>0.10921592436969951</v>
      </c>
      <c r="Q48" s="39">
        <f t="shared" si="28"/>
        <v>3.6687591829098976E-2</v>
      </c>
      <c r="R48" s="39">
        <f t="shared" si="29"/>
        <v>8.3399070354738924E-2</v>
      </c>
      <c r="T48" s="39">
        <f t="shared" si="34"/>
        <v>0.10470772866870148</v>
      </c>
      <c r="U48" s="39">
        <f t="shared" si="35"/>
        <v>3.7391027533263621E-2</v>
      </c>
      <c r="V48" s="39">
        <f t="shared" si="36"/>
        <v>8.1477008462076173E-2</v>
      </c>
      <c r="X48" s="40">
        <v>40797.776344068705</v>
      </c>
      <c r="Y48" s="40">
        <v>31699.067212510927</v>
      </c>
      <c r="Z48" s="40">
        <v>22791.713370062869</v>
      </c>
      <c r="AA48" s="58">
        <v>15180.707250848724</v>
      </c>
      <c r="AB48" s="40">
        <v>9358.3980282412667</v>
      </c>
      <c r="AC48" s="40">
        <v>5324.9464100661089</v>
      </c>
      <c r="AD48" s="40"/>
      <c r="AE48" s="40">
        <v>35534.633824798962</v>
      </c>
      <c r="AF48" s="65">
        <f t="shared" si="2"/>
        <v>1973</v>
      </c>
      <c r="AG48" s="39">
        <v>-0.14310000000000012</v>
      </c>
      <c r="AH48" s="39">
        <v>-0.10481499999999988</v>
      </c>
      <c r="AI48" s="39">
        <v>-6.6529999999999978E-2</v>
      </c>
      <c r="AJ48" s="39">
        <v>-2.8245000000000076E-2</v>
      </c>
      <c r="AK48" s="39">
        <v>1.0040000000000049E-2</v>
      </c>
      <c r="AL48" s="39">
        <v>4.8324999999999951E-2</v>
      </c>
      <c r="AM48" s="40" t="s">
        <v>115</v>
      </c>
      <c r="AN48" s="39">
        <f t="shared" si="10"/>
        <v>-6.6529999999999978E-2</v>
      </c>
      <c r="AO48" s="40">
        <f t="shared" si="26"/>
        <v>22791.713370062866</v>
      </c>
      <c r="AP48" s="40"/>
      <c r="AQ48" s="40">
        <f t="shared" si="11"/>
        <v>40797.776344068705</v>
      </c>
      <c r="AR48" s="40">
        <f t="shared" si="12"/>
        <v>31699.067212510916</v>
      </c>
      <c r="AS48" s="40">
        <f t="shared" si="13"/>
        <v>22791.713370062866</v>
      </c>
      <c r="AT48" s="40">
        <f t="shared" si="14"/>
        <v>15180.70725084872</v>
      </c>
      <c r="AU48" s="40">
        <f t="shared" si="15"/>
        <v>9358.3980282412649</v>
      </c>
      <c r="AV48" s="40">
        <f t="shared" si="16"/>
        <v>5324.9464100661089</v>
      </c>
      <c r="AX48" s="39">
        <f t="shared" si="17"/>
        <v>-0.2049</v>
      </c>
      <c r="BE48" s="40"/>
      <c r="BK48" s="5"/>
      <c r="BL48" s="40"/>
      <c r="BM48" s="40"/>
      <c r="BN48" s="40"/>
      <c r="BO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R48" s="5"/>
      <c r="CS48" s="5"/>
      <c r="CT48" s="5"/>
      <c r="EE48" s="40"/>
      <c r="EF48" s="40"/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40"/>
      <c r="FK48" s="5"/>
      <c r="FZ48" s="40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Y48" s="40"/>
      <c r="IF48" s="40"/>
      <c r="IG48" s="40"/>
      <c r="IH48" s="44"/>
      <c r="II48" s="39"/>
      <c r="IK48" s="49"/>
      <c r="IL48" s="50"/>
      <c r="IM48" s="49"/>
      <c r="IN48" s="49"/>
      <c r="IO48" s="49"/>
      <c r="IP48" s="49"/>
      <c r="IQ48" s="49"/>
      <c r="IR48" s="49"/>
      <c r="IS48" s="49"/>
      <c r="IT48" s="49"/>
      <c r="IU48" s="49"/>
      <c r="IV48" s="49"/>
      <c r="IW48" s="49"/>
      <c r="IX48" s="49"/>
      <c r="IY48" s="49"/>
      <c r="JA48" s="49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ND48" s="49"/>
      <c r="NE48" s="39"/>
      <c r="NF48" s="49"/>
      <c r="NH48" s="40"/>
      <c r="NI48" s="40"/>
      <c r="NJ48" s="40"/>
      <c r="NK48" s="40"/>
      <c r="NL48" s="40"/>
      <c r="NM48" s="40"/>
      <c r="NS48" s="5"/>
      <c r="NU48" s="5"/>
      <c r="NW48" s="5"/>
      <c r="NX48" s="5"/>
      <c r="NY48" s="5"/>
      <c r="NZ48" s="5"/>
      <c r="OA48" s="5"/>
      <c r="OB48" s="5"/>
    </row>
    <row r="49" spans="1:392">
      <c r="A49" s="35">
        <v>1974</v>
      </c>
      <c r="B49" s="36">
        <v>-0.25900000000000001</v>
      </c>
      <c r="C49" s="36">
        <v>2.6499999999999996E-3</v>
      </c>
      <c r="D49" s="38">
        <f t="shared" si="6"/>
        <v>-0.15434</v>
      </c>
      <c r="E49" s="40">
        <f t="shared" si="31"/>
        <v>30231.15227095491</v>
      </c>
      <c r="F49" s="40">
        <f t="shared" si="30"/>
        <v>5339.057518052784</v>
      </c>
      <c r="G49" s="40">
        <f t="shared" si="32"/>
        <v>10133.19576432995</v>
      </c>
      <c r="H49" s="40">
        <f t="shared" si="33"/>
        <v>9140.8445641974158</v>
      </c>
      <c r="I49" s="40">
        <f t="shared" si="18"/>
        <v>19274.040328527364</v>
      </c>
      <c r="J49" s="59">
        <v>0.1105</v>
      </c>
      <c r="K49" s="61">
        <f t="shared" si="19"/>
        <v>2.8414075141318724</v>
      </c>
      <c r="L49" s="39">
        <f t="shared" si="37"/>
        <v>1.2851860803733794E-2</v>
      </c>
      <c r="M49" s="39">
        <f t="shared" si="38"/>
        <v>3.9107396702714681E-2</v>
      </c>
      <c r="N49" s="39">
        <f t="shared" si="39"/>
        <v>2.5942248639863719E-2</v>
      </c>
      <c r="P49" s="39">
        <f t="shared" si="27"/>
        <v>6.9879761610622593E-2</v>
      </c>
      <c r="Q49" s="39">
        <f t="shared" si="28"/>
        <v>3.472516391623226E-2</v>
      </c>
      <c r="R49" s="39">
        <f t="shared" si="29"/>
        <v>5.9069604910828577E-2</v>
      </c>
      <c r="T49" s="39">
        <f t="shared" si="34"/>
        <v>9.6788340779379478E-2</v>
      </c>
      <c r="U49" s="39">
        <f t="shared" si="35"/>
        <v>3.4647163242834011E-2</v>
      </c>
      <c r="V49" s="39">
        <f t="shared" si="36"/>
        <v>7.5931232047184327E-2</v>
      </c>
      <c r="X49" s="40">
        <v>30231.15227095491</v>
      </c>
      <c r="Y49" s="40">
        <v>25147.82099170129</v>
      </c>
      <c r="Z49" s="40">
        <v>19274.040328527364</v>
      </c>
      <c r="AA49" s="58">
        <v>13632.123304189647</v>
      </c>
      <c r="AB49" s="40">
        <v>8893.4728141982414</v>
      </c>
      <c r="AC49" s="40">
        <v>5339.057518052784</v>
      </c>
      <c r="AD49" s="40"/>
      <c r="AE49" s="40">
        <v>30050.218440279488</v>
      </c>
      <c r="AF49" s="65">
        <f t="shared" si="2"/>
        <v>1974</v>
      </c>
      <c r="AG49" s="39">
        <v>-0.25900000000000001</v>
      </c>
      <c r="AH49" s="39">
        <v>-0.20667000000000013</v>
      </c>
      <c r="AI49" s="39">
        <v>-0.15434000000000003</v>
      </c>
      <c r="AJ49" s="39">
        <v>-0.10200999999999993</v>
      </c>
      <c r="AK49" s="39">
        <v>-4.9679999999999946E-2</v>
      </c>
      <c r="AL49" s="39">
        <v>2.6500000000000412E-3</v>
      </c>
      <c r="AM49" s="40" t="s">
        <v>115</v>
      </c>
      <c r="AN49" s="39">
        <f t="shared" si="10"/>
        <v>-0.15434000000000003</v>
      </c>
      <c r="AO49" s="40">
        <f t="shared" si="26"/>
        <v>19274.040328527361</v>
      </c>
      <c r="AP49" s="40"/>
      <c r="AQ49" s="40">
        <f t="shared" si="11"/>
        <v>30231.15227095491</v>
      </c>
      <c r="AR49" s="40">
        <f t="shared" si="12"/>
        <v>25147.820991701279</v>
      </c>
      <c r="AS49" s="40">
        <f t="shared" si="13"/>
        <v>19274.040328527361</v>
      </c>
      <c r="AT49" s="40">
        <f t="shared" si="14"/>
        <v>13632.123304189643</v>
      </c>
      <c r="AU49" s="40">
        <f t="shared" si="15"/>
        <v>8893.4728141982396</v>
      </c>
      <c r="AV49" s="40">
        <f t="shared" si="16"/>
        <v>5339.057518052784</v>
      </c>
      <c r="AX49" s="39">
        <f t="shared" si="17"/>
        <v>-0.3695</v>
      </c>
      <c r="BE49" s="40"/>
      <c r="BK49" s="5"/>
      <c r="BL49" s="40"/>
      <c r="BM49" s="40"/>
      <c r="BN49" s="40"/>
      <c r="BO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R49" s="5"/>
      <c r="CS49" s="5"/>
      <c r="CT49" s="5"/>
      <c r="EE49" s="40"/>
      <c r="EF49" s="40"/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40"/>
      <c r="FK49" s="5"/>
      <c r="FZ49" s="40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Y49" s="40"/>
      <c r="IF49" s="40"/>
      <c r="IG49" s="40"/>
      <c r="IH49" s="44"/>
      <c r="II49" s="39"/>
      <c r="IK49" s="49"/>
      <c r="IL49" s="50"/>
      <c r="IM49" s="49"/>
      <c r="IN49" s="49"/>
      <c r="IO49" s="49"/>
      <c r="IP49" s="49"/>
      <c r="IQ49" s="49"/>
      <c r="IR49" s="49"/>
      <c r="IS49" s="49"/>
      <c r="IT49" s="49"/>
      <c r="IU49" s="49"/>
      <c r="IV49" s="49"/>
      <c r="IW49" s="49"/>
      <c r="IX49" s="49"/>
      <c r="IY49" s="49"/>
      <c r="JA49" s="49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ND49" s="49"/>
      <c r="NE49" s="39"/>
      <c r="NF49" s="49"/>
      <c r="NH49" s="40"/>
      <c r="NI49" s="40"/>
      <c r="NJ49" s="40"/>
      <c r="NK49" s="40"/>
      <c r="NL49" s="40"/>
      <c r="NM49" s="40"/>
      <c r="NS49" s="5"/>
      <c r="NU49" s="5"/>
      <c r="NW49" s="5"/>
      <c r="NX49" s="5"/>
      <c r="NY49" s="5"/>
      <c r="NZ49" s="5"/>
      <c r="OA49" s="5"/>
      <c r="OB49" s="5"/>
    </row>
    <row r="50" spans="1:392">
      <c r="A50" s="35">
        <v>1975</v>
      </c>
      <c r="B50" s="36">
        <v>0.37</v>
      </c>
      <c r="C50" s="36">
        <v>7.8725000000000003E-2</v>
      </c>
      <c r="D50" s="38">
        <f t="shared" si="6"/>
        <v>0.25348999999999999</v>
      </c>
      <c r="E50" s="40">
        <f t="shared" si="31"/>
        <v>41416.678611208226</v>
      </c>
      <c r="F50" s="40">
        <f t="shared" si="30"/>
        <v>5759.3748211614893</v>
      </c>
      <c r="G50" s="40">
        <f t="shared" si="32"/>
        <v>15843.261150049493</v>
      </c>
      <c r="H50" s="40">
        <f t="shared" si="33"/>
        <v>8316.5556613562712</v>
      </c>
      <c r="I50" s="40">
        <f t="shared" si="18"/>
        <v>24159.816811405763</v>
      </c>
      <c r="J50" s="59">
        <v>9.1399999999999995E-2</v>
      </c>
      <c r="K50" s="61">
        <f t="shared" si="19"/>
        <v>3.1011121609235253</v>
      </c>
      <c r="L50" s="39">
        <f t="shared" si="37"/>
        <v>3.3097607792929473E-2</v>
      </c>
      <c r="M50" s="39">
        <f t="shared" si="38"/>
        <v>4.4162386087051475E-2</v>
      </c>
      <c r="N50" s="39">
        <f t="shared" si="39"/>
        <v>4.0816143359654999E-2</v>
      </c>
      <c r="P50" s="39">
        <f t="shared" si="27"/>
        <v>7.1627437113870984E-2</v>
      </c>
      <c r="Q50" s="39">
        <f t="shared" si="28"/>
        <v>3.8076195068693641E-2</v>
      </c>
      <c r="R50" s="39">
        <f t="shared" si="29"/>
        <v>6.1378335655938976E-2</v>
      </c>
      <c r="T50" s="39">
        <f t="shared" si="34"/>
        <v>9.490673300975927E-2</v>
      </c>
      <c r="U50" s="39">
        <f t="shared" si="35"/>
        <v>3.4660954633108698E-2</v>
      </c>
      <c r="V50" s="39">
        <f t="shared" si="36"/>
        <v>7.4710948532462851E-2</v>
      </c>
      <c r="X50" s="40">
        <v>41416.678611208226</v>
      </c>
      <c r="Y50" s="40">
        <v>32987.528446759214</v>
      </c>
      <c r="Z50" s="40">
        <v>24159.816811405763</v>
      </c>
      <c r="AA50" s="58">
        <v>16293.590897483113</v>
      </c>
      <c r="AB50" s="40">
        <v>10111.700720287117</v>
      </c>
      <c r="AC50" s="40">
        <v>5759.3748211614893</v>
      </c>
      <c r="AD50" s="40"/>
      <c r="AE50" s="40">
        <v>37667.648312705925</v>
      </c>
      <c r="AF50" s="65">
        <f t="shared" si="2"/>
        <v>1975</v>
      </c>
      <c r="AG50" s="39">
        <v>0.36999999999999988</v>
      </c>
      <c r="AH50" s="39">
        <v>0.31174500000000016</v>
      </c>
      <c r="AI50" s="39">
        <v>0.25348999999999977</v>
      </c>
      <c r="AJ50" s="39">
        <v>0.19523500000000005</v>
      </c>
      <c r="AK50" s="39">
        <v>0.1369800000000001</v>
      </c>
      <c r="AL50" s="39">
        <v>7.8724999999999934E-2</v>
      </c>
      <c r="AM50" s="40" t="s">
        <v>115</v>
      </c>
      <c r="AN50" s="39">
        <f t="shared" si="10"/>
        <v>0.25348999999999977</v>
      </c>
      <c r="AO50" s="40">
        <f t="shared" si="26"/>
        <v>24159.816811405755</v>
      </c>
      <c r="AP50" s="40"/>
      <c r="AQ50" s="40">
        <f t="shared" si="11"/>
        <v>41416.678611208226</v>
      </c>
      <c r="AR50" s="40">
        <f t="shared" si="12"/>
        <v>32987.528446759199</v>
      </c>
      <c r="AS50" s="40">
        <f t="shared" si="13"/>
        <v>24159.816811405755</v>
      </c>
      <c r="AT50" s="40">
        <f t="shared" si="14"/>
        <v>16293.590897483109</v>
      </c>
      <c r="AU50" s="40">
        <f t="shared" si="15"/>
        <v>10111.700720287115</v>
      </c>
      <c r="AV50" s="40">
        <f t="shared" si="16"/>
        <v>5759.3748211614893</v>
      </c>
      <c r="AX50" s="39">
        <f t="shared" si="17"/>
        <v>0.27860000000000001</v>
      </c>
      <c r="BE50" s="40"/>
      <c r="BK50" s="5"/>
      <c r="BL50" s="40"/>
      <c r="BM50" s="40"/>
      <c r="BN50" s="40"/>
      <c r="BO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R50" s="5"/>
      <c r="CS50" s="5"/>
      <c r="CT50" s="5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FK50" s="5"/>
      <c r="FZ50" s="40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Y50" s="40"/>
      <c r="IF50" s="40"/>
      <c r="IG50" s="40"/>
      <c r="IH50" s="44"/>
      <c r="II50" s="39"/>
      <c r="IK50" s="49"/>
      <c r="IL50" s="50"/>
      <c r="IM50" s="49"/>
      <c r="IN50" s="49"/>
      <c r="IO50" s="49"/>
      <c r="IP50" s="49"/>
      <c r="IQ50" s="49"/>
      <c r="IR50" s="49"/>
      <c r="IS50" s="49"/>
      <c r="IT50" s="49"/>
      <c r="IU50" s="49"/>
      <c r="IV50" s="49"/>
      <c r="IW50" s="49"/>
      <c r="IX50" s="49"/>
      <c r="IY50" s="49"/>
      <c r="JA50" s="49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ND50" s="49"/>
      <c r="NE50" s="39"/>
      <c r="NF50" s="49"/>
      <c r="NH50" s="40"/>
      <c r="NI50" s="40"/>
      <c r="NJ50" s="40"/>
      <c r="NK50" s="40"/>
      <c r="NL50" s="40"/>
      <c r="NM50" s="40"/>
      <c r="NS50" s="5"/>
      <c r="NU50" s="5"/>
      <c r="NW50" s="5"/>
      <c r="NX50" s="5"/>
      <c r="NY50" s="5"/>
      <c r="NZ50" s="5"/>
      <c r="OA50" s="5"/>
      <c r="OB50" s="5"/>
    </row>
    <row r="51" spans="1:392">
      <c r="A51" s="35">
        <v>1976</v>
      </c>
      <c r="B51" s="36">
        <v>0.23830000000000001</v>
      </c>
      <c r="C51" s="36">
        <v>0.15112500000000001</v>
      </c>
      <c r="D51" s="38">
        <f t="shared" si="6"/>
        <v>0.20343</v>
      </c>
      <c r="E51" s="40">
        <f t="shared" si="31"/>
        <v>51286.273124259147</v>
      </c>
      <c r="F51" s="40">
        <f t="shared" si="30"/>
        <v>6629.7603410095189</v>
      </c>
      <c r="G51" s="40">
        <f t="shared" si="32"/>
        <v>17950.260694538254</v>
      </c>
      <c r="H51" s="40">
        <f t="shared" si="33"/>
        <v>11124.387650811783</v>
      </c>
      <c r="I51" s="40">
        <f t="shared" si="18"/>
        <v>29074.648345350037</v>
      </c>
      <c r="J51" s="59">
        <v>5.74E-2</v>
      </c>
      <c r="K51" s="61">
        <f t="shared" si="19"/>
        <v>3.2791159989605352</v>
      </c>
      <c r="L51" s="39">
        <f t="shared" si="37"/>
        <v>6.6559818772312429E-2</v>
      </c>
      <c r="M51" s="39">
        <f t="shared" si="38"/>
        <v>5.8731748688597873E-2</v>
      </c>
      <c r="N51" s="39">
        <f t="shared" si="39"/>
        <v>6.6730795910516116E-2</v>
      </c>
      <c r="P51" s="39">
        <f t="shared" si="27"/>
        <v>7.9261830840061442E-2</v>
      </c>
      <c r="Q51" s="39">
        <f t="shared" si="28"/>
        <v>4.5975951840884433E-2</v>
      </c>
      <c r="R51" s="39">
        <f t="shared" si="29"/>
        <v>6.9136414619071163E-2</v>
      </c>
      <c r="T51" s="39">
        <f t="shared" si="34"/>
        <v>9.3171652403009064E-2</v>
      </c>
      <c r="U51" s="39">
        <f t="shared" si="35"/>
        <v>3.655606345756035E-2</v>
      </c>
      <c r="V51" s="39">
        <f t="shared" si="36"/>
        <v>7.4352621095059357E-2</v>
      </c>
      <c r="X51" s="40">
        <v>51286.273124259147</v>
      </c>
      <c r="Y51" s="40">
        <v>40273.318917152683</v>
      </c>
      <c r="Z51" s="40">
        <v>29074.648345350037</v>
      </c>
      <c r="AA51" s="58">
        <v>19324.117336460484</v>
      </c>
      <c r="AB51" s="40">
        <v>11816.128993698712</v>
      </c>
      <c r="AC51" s="40">
        <v>6629.7603410095189</v>
      </c>
      <c r="AD51" s="40"/>
      <c r="AE51" s="40">
        <v>45330.378008959691</v>
      </c>
      <c r="AF51" s="65">
        <f t="shared" si="2"/>
        <v>1976</v>
      </c>
      <c r="AG51" s="39">
        <v>0.23829999999999996</v>
      </c>
      <c r="AH51" s="39">
        <v>0.22086499999999987</v>
      </c>
      <c r="AI51" s="39">
        <v>0.20343</v>
      </c>
      <c r="AJ51" s="39">
        <v>0.18599499999999991</v>
      </c>
      <c r="AK51" s="39">
        <v>0.16855999999999982</v>
      </c>
      <c r="AL51" s="39">
        <v>0.15112499999999995</v>
      </c>
      <c r="AM51" s="40" t="s">
        <v>115</v>
      </c>
      <c r="AN51" s="39">
        <f t="shared" si="10"/>
        <v>0.20343</v>
      </c>
      <c r="AO51" s="40">
        <f t="shared" si="26"/>
        <v>29074.64834535003</v>
      </c>
      <c r="AP51" s="40"/>
      <c r="AQ51" s="40">
        <f t="shared" si="11"/>
        <v>51286.273124259147</v>
      </c>
      <c r="AR51" s="40">
        <f t="shared" si="12"/>
        <v>40273.318917152668</v>
      </c>
      <c r="AS51" s="40">
        <f t="shared" si="13"/>
        <v>29074.64834535003</v>
      </c>
      <c r="AT51" s="40">
        <f t="shared" si="14"/>
        <v>19324.11733646048</v>
      </c>
      <c r="AU51" s="40">
        <f t="shared" si="15"/>
        <v>11816.12899369871</v>
      </c>
      <c r="AV51" s="40">
        <f t="shared" si="16"/>
        <v>6629.7603410095189</v>
      </c>
      <c r="AX51" s="39">
        <f t="shared" si="17"/>
        <v>0.18090000000000001</v>
      </c>
      <c r="BE51" s="40"/>
      <c r="BK51" s="5"/>
      <c r="BL51" s="40"/>
      <c r="BM51" s="40"/>
      <c r="BN51" s="40"/>
      <c r="BO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R51" s="5"/>
      <c r="CS51" s="5"/>
      <c r="CT51" s="5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40"/>
      <c r="FK51" s="5"/>
      <c r="FZ51" s="40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Y51" s="40"/>
      <c r="IF51" s="40"/>
      <c r="IG51" s="40"/>
      <c r="IH51" s="44"/>
      <c r="II51" s="39"/>
      <c r="IK51" s="49"/>
      <c r="IL51" s="50"/>
      <c r="IM51" s="49"/>
      <c r="IN51" s="49"/>
      <c r="IO51" s="49"/>
      <c r="IP51" s="49"/>
      <c r="IQ51" s="49"/>
      <c r="IR51" s="49"/>
      <c r="IS51" s="49"/>
      <c r="IT51" s="49"/>
      <c r="IU51" s="49"/>
      <c r="IV51" s="49"/>
      <c r="IW51" s="49"/>
      <c r="IX51" s="49"/>
      <c r="IY51" s="49"/>
      <c r="JA51" s="49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ND51" s="49"/>
      <c r="NE51" s="39"/>
      <c r="NF51" s="49"/>
      <c r="NH51" s="40"/>
      <c r="NI51" s="40"/>
      <c r="NJ51" s="40"/>
      <c r="NK51" s="40"/>
      <c r="NL51" s="40"/>
      <c r="NM51" s="40"/>
      <c r="NS51" s="5"/>
      <c r="NU51" s="5"/>
      <c r="NW51" s="5"/>
      <c r="NX51" s="5"/>
      <c r="NY51" s="5"/>
      <c r="NZ51" s="5"/>
      <c r="OA51" s="5"/>
      <c r="OB51" s="5"/>
    </row>
    <row r="52" spans="1:392">
      <c r="A52" s="35">
        <v>1977</v>
      </c>
      <c r="B52" s="36">
        <v>-6.9800000000000001E-2</v>
      </c>
      <c r="C52" s="36">
        <v>6.615E-2</v>
      </c>
      <c r="D52" s="38">
        <f t="shared" si="6"/>
        <v>-1.542E-2</v>
      </c>
      <c r="E52" s="40">
        <f t="shared" si="31"/>
        <v>47706.49126018586</v>
      </c>
      <c r="F52" s="40">
        <f t="shared" si="30"/>
        <v>7068.3189875672979</v>
      </c>
      <c r="G52" s="40">
        <f t="shared" si="32"/>
        <v>16227.14273450676</v>
      </c>
      <c r="H52" s="40">
        <f t="shared" si="33"/>
        <v>12399.174533357977</v>
      </c>
      <c r="I52" s="40">
        <f t="shared" si="18"/>
        <v>28626.317267864739</v>
      </c>
      <c r="J52" s="59">
        <v>6.5000000000000002E-2</v>
      </c>
      <c r="K52" s="61">
        <f t="shared" si="19"/>
        <v>3.4922585388929699</v>
      </c>
      <c r="L52" s="39">
        <f t="shared" si="37"/>
        <v>3.6503534139472382E-2</v>
      </c>
      <c r="M52" s="39">
        <f t="shared" si="38"/>
        <v>6.4335856738187092E-2</v>
      </c>
      <c r="N52" s="39">
        <f t="shared" si="39"/>
        <v>5.0536386107875142E-2</v>
      </c>
      <c r="P52" s="39">
        <f t="shared" si="27"/>
        <v>8.132135595863188E-2</v>
      </c>
      <c r="Q52" s="39">
        <f t="shared" si="28"/>
        <v>4.8217070895677061E-2</v>
      </c>
      <c r="R52" s="39">
        <f t="shared" si="29"/>
        <v>7.1284985241470755E-2</v>
      </c>
      <c r="T52" s="39">
        <f t="shared" si="34"/>
        <v>0.10315586205353444</v>
      </c>
      <c r="U52" s="39">
        <f t="shared" si="35"/>
        <v>3.8687521638403943E-2</v>
      </c>
      <c r="V52" s="39">
        <f t="shared" si="36"/>
        <v>8.0599857545613052E-2</v>
      </c>
      <c r="X52" s="40">
        <v>47706.49126018586</v>
      </c>
      <c r="Y52" s="40">
        <v>38557.272798092803</v>
      </c>
      <c r="Z52" s="40">
        <v>28626.317267864739</v>
      </c>
      <c r="AA52" s="58">
        <v>19551.562197510622</v>
      </c>
      <c r="AB52" s="40">
        <v>12276.485379293215</v>
      </c>
      <c r="AC52" s="40">
        <v>7068.3189875672979</v>
      </c>
      <c r="AD52" s="40"/>
      <c r="AE52" s="40">
        <v>44631.383580061534</v>
      </c>
      <c r="AF52" s="65">
        <f t="shared" si="2"/>
        <v>1977</v>
      </c>
      <c r="AG52" s="39">
        <v>-6.9799999999999973E-2</v>
      </c>
      <c r="AH52" s="39">
        <v>-4.2610000000000148E-2</v>
      </c>
      <c r="AI52" s="39">
        <v>-1.5419999999999989E-2</v>
      </c>
      <c r="AJ52" s="39">
        <v>1.1769999999999836E-2</v>
      </c>
      <c r="AK52" s="39">
        <v>3.8960000000000106E-2</v>
      </c>
      <c r="AL52" s="39">
        <v>6.6149999999999931E-2</v>
      </c>
      <c r="AM52" s="40" t="s">
        <v>115</v>
      </c>
      <c r="AN52" s="39">
        <f t="shared" si="10"/>
        <v>-1.5419999999999989E-2</v>
      </c>
      <c r="AO52" s="40">
        <f t="shared" si="26"/>
        <v>28626.317267864732</v>
      </c>
      <c r="AP52" s="40"/>
      <c r="AQ52" s="40">
        <f t="shared" si="11"/>
        <v>47706.49126018586</v>
      </c>
      <c r="AR52" s="40">
        <f t="shared" si="12"/>
        <v>38557.272798092788</v>
      </c>
      <c r="AS52" s="40">
        <f t="shared" si="13"/>
        <v>28626.317267864732</v>
      </c>
      <c r="AT52" s="40">
        <f t="shared" si="14"/>
        <v>19551.562197510615</v>
      </c>
      <c r="AU52" s="40">
        <f t="shared" si="15"/>
        <v>12276.485379293214</v>
      </c>
      <c r="AV52" s="40">
        <f t="shared" si="16"/>
        <v>7068.3189875672979</v>
      </c>
      <c r="AX52" s="39">
        <f t="shared" si="17"/>
        <v>-0.1348</v>
      </c>
      <c r="BE52" s="40"/>
      <c r="BK52" s="5"/>
      <c r="BL52" s="40"/>
      <c r="BM52" s="40"/>
      <c r="BN52" s="40"/>
      <c r="BO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R52" s="5"/>
      <c r="CS52" s="5"/>
      <c r="CT52" s="5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FK52" s="5"/>
      <c r="FZ52" s="40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Y52" s="40"/>
      <c r="IF52" s="40"/>
      <c r="IG52" s="40"/>
      <c r="IH52" s="44"/>
      <c r="II52" s="39"/>
      <c r="IK52" s="49"/>
      <c r="IL52" s="50"/>
      <c r="IM52" s="49"/>
      <c r="IN52" s="49"/>
      <c r="IO52" s="49"/>
      <c r="IP52" s="49"/>
      <c r="IQ52" s="49"/>
      <c r="IR52" s="49"/>
      <c r="IS52" s="49"/>
      <c r="IT52" s="49"/>
      <c r="IU52" s="49"/>
      <c r="IV52" s="49"/>
      <c r="IW52" s="49"/>
      <c r="IX52" s="49"/>
      <c r="IY52" s="49"/>
      <c r="JA52" s="49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ND52" s="49"/>
      <c r="NE52" s="39"/>
      <c r="NF52" s="49"/>
      <c r="NH52" s="40"/>
      <c r="NI52" s="40"/>
      <c r="NJ52" s="40"/>
      <c r="NK52" s="40"/>
      <c r="NL52" s="40"/>
      <c r="NM52" s="40"/>
      <c r="NS52" s="5"/>
      <c r="NU52" s="5"/>
      <c r="NW52" s="5"/>
      <c r="NX52" s="5"/>
      <c r="NY52" s="5"/>
      <c r="NZ52" s="5"/>
      <c r="OA52" s="5"/>
      <c r="OB52" s="5"/>
    </row>
    <row r="53" spans="1:392">
      <c r="A53" s="35">
        <v>1978</v>
      </c>
      <c r="B53" s="36">
        <v>6.5100000000000005E-2</v>
      </c>
      <c r="C53" s="36">
        <v>3.1725000000000003E-2</v>
      </c>
      <c r="D53" s="38">
        <f t="shared" si="6"/>
        <v>5.1750000000000004E-2</v>
      </c>
      <c r="E53" s="40">
        <f t="shared" si="31"/>
        <v>50812.183841223959</v>
      </c>
      <c r="F53" s="40">
        <f t="shared" si="30"/>
        <v>7292.5614074478708</v>
      </c>
      <c r="G53" s="40">
        <f t="shared" si="32"/>
        <v>18293.934313201637</v>
      </c>
      <c r="H53" s="40">
        <f t="shared" si="33"/>
        <v>11813.794873275101</v>
      </c>
      <c r="I53" s="40">
        <f t="shared" si="18"/>
        <v>30107.729186476739</v>
      </c>
      <c r="J53" s="59">
        <v>7.6300000000000007E-2</v>
      </c>
      <c r="K53" s="61">
        <f t="shared" si="19"/>
        <v>3.7587178654105036</v>
      </c>
      <c r="L53" s="39">
        <f t="shared" si="37"/>
        <v>3.2409352721400886E-2</v>
      </c>
      <c r="M53" s="39">
        <f t="shared" si="38"/>
        <v>6.2897200874169723E-2</v>
      </c>
      <c r="N53" s="39">
        <f t="shared" si="39"/>
        <v>4.7448523419784339E-2</v>
      </c>
      <c r="P53" s="39">
        <f t="shared" si="27"/>
        <v>6.5242387110733269E-2</v>
      </c>
      <c r="Q53" s="39">
        <f t="shared" si="28"/>
        <v>4.8237394731665884E-2</v>
      </c>
      <c r="R53" s="39">
        <f t="shared" si="29"/>
        <v>6.1030063906259313E-2</v>
      </c>
      <c r="T53" s="39">
        <f t="shared" si="34"/>
        <v>9.7825598375056444E-2</v>
      </c>
      <c r="U53" s="39">
        <f t="shared" si="35"/>
        <v>3.8061694933190227E-2</v>
      </c>
      <c r="V53" s="39">
        <f t="shared" si="36"/>
        <v>7.7078387704425877E-2</v>
      </c>
      <c r="X53" s="40">
        <v>50812.183841223959</v>
      </c>
      <c r="Y53" s="40">
        <v>40809.981461321375</v>
      </c>
      <c r="Z53" s="40">
        <v>30107.729186476739</v>
      </c>
      <c r="AA53" s="58">
        <v>20432.848863563413</v>
      </c>
      <c r="AB53" s="40">
        <v>12747.902417858073</v>
      </c>
      <c r="AC53" s="40">
        <v>7292.5614074478708</v>
      </c>
      <c r="AD53" s="40"/>
      <c r="AE53" s="40">
        <v>46941.057680329715</v>
      </c>
      <c r="AF53" s="65">
        <f t="shared" si="2"/>
        <v>1978</v>
      </c>
      <c r="AG53" s="39">
        <v>6.5099999999999936E-2</v>
      </c>
      <c r="AH53" s="39">
        <v>5.8424999999999949E-2</v>
      </c>
      <c r="AI53" s="39">
        <v>5.1749999999999963E-2</v>
      </c>
      <c r="AJ53" s="39">
        <v>4.5074999999999976E-2</v>
      </c>
      <c r="AK53" s="39">
        <v>3.8399999999999768E-2</v>
      </c>
      <c r="AL53" s="39">
        <v>3.1725000000000003E-2</v>
      </c>
      <c r="AM53" s="40" t="s">
        <v>115</v>
      </c>
      <c r="AN53" s="39">
        <f t="shared" si="10"/>
        <v>5.1749999999999963E-2</v>
      </c>
      <c r="AO53" s="40">
        <f t="shared" si="26"/>
        <v>30107.729186476732</v>
      </c>
      <c r="AP53" s="40"/>
      <c r="AQ53" s="40">
        <f t="shared" si="11"/>
        <v>50812.183841223959</v>
      </c>
      <c r="AR53" s="40">
        <f t="shared" si="12"/>
        <v>40809.98146132136</v>
      </c>
      <c r="AS53" s="40">
        <f t="shared" si="13"/>
        <v>30107.729186476732</v>
      </c>
      <c r="AT53" s="40">
        <f t="shared" si="14"/>
        <v>20432.848863563406</v>
      </c>
      <c r="AU53" s="40">
        <f t="shared" si="15"/>
        <v>12747.902417858069</v>
      </c>
      <c r="AV53" s="40">
        <f t="shared" si="16"/>
        <v>7292.5614074478708</v>
      </c>
      <c r="AX53" s="39">
        <f t="shared" si="17"/>
        <v>-1.1200000000000002E-2</v>
      </c>
      <c r="BE53" s="40"/>
      <c r="BK53" s="5"/>
      <c r="BL53" s="40"/>
      <c r="BM53" s="40"/>
      <c r="BN53" s="40"/>
      <c r="BO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R53" s="5"/>
      <c r="CS53" s="5"/>
      <c r="CT53" s="5"/>
      <c r="EE53" s="40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40"/>
      <c r="FK53" s="5"/>
      <c r="FZ53" s="40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Y53" s="40"/>
      <c r="IF53" s="40"/>
      <c r="IG53" s="40"/>
      <c r="IH53" s="44"/>
      <c r="II53" s="39"/>
      <c r="IK53" s="49"/>
      <c r="IL53" s="50"/>
      <c r="IM53" s="49"/>
      <c r="IN53" s="49"/>
      <c r="IO53" s="49"/>
      <c r="IP53" s="49"/>
      <c r="IQ53" s="49"/>
      <c r="IR53" s="49"/>
      <c r="IS53" s="49"/>
      <c r="IT53" s="49"/>
      <c r="IU53" s="49"/>
      <c r="IV53" s="49"/>
      <c r="IW53" s="49"/>
      <c r="IX53" s="49"/>
      <c r="IY53" s="49"/>
      <c r="JA53" s="49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ND53" s="49"/>
      <c r="NE53" s="39"/>
      <c r="NF53" s="49"/>
      <c r="NH53" s="40"/>
      <c r="NI53" s="40"/>
      <c r="NJ53" s="40"/>
      <c r="NK53" s="40"/>
      <c r="NL53" s="40"/>
      <c r="NM53" s="40"/>
      <c r="NS53" s="5"/>
      <c r="NU53" s="5"/>
      <c r="NW53" s="5"/>
      <c r="NX53" s="5"/>
      <c r="NY53" s="5"/>
      <c r="NZ53" s="5"/>
      <c r="OA53" s="5"/>
      <c r="OB53" s="5"/>
    </row>
    <row r="54" spans="1:392">
      <c r="A54" s="35">
        <v>1979</v>
      </c>
      <c r="B54" s="36">
        <v>0.1852</v>
      </c>
      <c r="C54" s="36">
        <v>1.6799999999999999E-2</v>
      </c>
      <c r="D54" s="38">
        <f t="shared" si="6"/>
        <v>0.11784</v>
      </c>
      <c r="E54" s="40">
        <f t="shared" si="31"/>
        <v>60222.60028861864</v>
      </c>
      <c r="F54" s="40">
        <f t="shared" si="30"/>
        <v>7415.0764390929944</v>
      </c>
      <c r="G54" s="40">
        <f t="shared" si="32"/>
        <v>21410.208379087337</v>
      </c>
      <c r="H54" s="40">
        <f t="shared" si="33"/>
        <v>12245.415614723819</v>
      </c>
      <c r="I54" s="40">
        <f t="shared" si="18"/>
        <v>33655.623993811154</v>
      </c>
      <c r="J54" s="59">
        <v>0.1125</v>
      </c>
      <c r="K54" s="61">
        <f t="shared" si="19"/>
        <v>4.1815736252691851</v>
      </c>
      <c r="L54" s="39">
        <f t="shared" si="37"/>
        <v>5.9170201746773676E-2</v>
      </c>
      <c r="M54" s="39">
        <f t="shared" si="38"/>
        <v>6.5310429083273558E-2</v>
      </c>
      <c r="N54" s="39">
        <f t="shared" si="39"/>
        <v>6.4835424170951672E-2</v>
      </c>
      <c r="P54" s="39">
        <f t="shared" ref="P54:P85" si="40">POWER(E54/E34,1/20)-1</f>
        <v>6.8231770772168243E-2</v>
      </c>
      <c r="Q54" s="39">
        <f t="shared" ref="Q54:Q85" si="41">POWER(F54/F34,1/20)-1</f>
        <v>4.8604718683521231E-2</v>
      </c>
      <c r="R54" s="39">
        <f t="shared" ref="R54:R85" si="42">POWER(I54/I34,1/20)-1</f>
        <v>6.3043938572172831E-2</v>
      </c>
      <c r="T54" s="39">
        <f t="shared" si="34"/>
        <v>0.10280375689534194</v>
      </c>
      <c r="U54" s="39">
        <f t="shared" si="35"/>
        <v>3.720229642208972E-2</v>
      </c>
      <c r="V54" s="39">
        <f t="shared" si="36"/>
        <v>7.9711634983168134E-2</v>
      </c>
      <c r="X54" s="40">
        <v>60222.60028861864</v>
      </c>
      <c r="Y54" s="40">
        <v>46993.509852340787</v>
      </c>
      <c r="Z54" s="40">
        <v>33655.623993811154</v>
      </c>
      <c r="AA54" s="58">
        <v>22152.477423920907</v>
      </c>
      <c r="AB54" s="40">
        <v>13391.416531911549</v>
      </c>
      <c r="AC54" s="40">
        <v>7415.0764390929944</v>
      </c>
      <c r="AD54" s="40"/>
      <c r="AE54" s="40">
        <v>52472.591917379767</v>
      </c>
      <c r="AF54" s="65">
        <f t="shared" si="2"/>
        <v>1979</v>
      </c>
      <c r="AG54" s="39">
        <v>0.18520000000000003</v>
      </c>
      <c r="AH54" s="39">
        <v>0.15151999999999988</v>
      </c>
      <c r="AI54" s="39">
        <v>0.11783999999999994</v>
      </c>
      <c r="AJ54" s="39">
        <v>8.4159999999999791E-2</v>
      </c>
      <c r="AK54" s="39">
        <v>5.048000000000008E-2</v>
      </c>
      <c r="AL54" s="39">
        <v>1.6799999999999926E-2</v>
      </c>
      <c r="AM54" s="40" t="s">
        <v>115</v>
      </c>
      <c r="AN54" s="39">
        <f t="shared" si="10"/>
        <v>0.11783999999999994</v>
      </c>
      <c r="AO54" s="40">
        <f t="shared" si="26"/>
        <v>33655.623993811147</v>
      </c>
      <c r="AP54" s="40"/>
      <c r="AQ54" s="40">
        <f t="shared" si="11"/>
        <v>60222.60028861864</v>
      </c>
      <c r="AR54" s="40">
        <f t="shared" si="12"/>
        <v>46993.509852340765</v>
      </c>
      <c r="AS54" s="40">
        <f t="shared" si="13"/>
        <v>33655.623993811147</v>
      </c>
      <c r="AT54" s="40">
        <f t="shared" si="14"/>
        <v>22152.477423920896</v>
      </c>
      <c r="AU54" s="40">
        <f t="shared" si="15"/>
        <v>13391.416531911545</v>
      </c>
      <c r="AV54" s="40">
        <f t="shared" si="16"/>
        <v>7415.0764390929944</v>
      </c>
      <c r="AX54" s="39">
        <f t="shared" si="17"/>
        <v>7.2700000000000001E-2</v>
      </c>
      <c r="BE54" s="40"/>
      <c r="BK54" s="5"/>
      <c r="BL54" s="40"/>
      <c r="BM54" s="40"/>
      <c r="BN54" s="40"/>
      <c r="BO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R54" s="5"/>
      <c r="CS54" s="5"/>
      <c r="CT54" s="5"/>
      <c r="EE54" s="40"/>
      <c r="EF54" s="40"/>
      <c r="EG54" s="40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FK54" s="5"/>
      <c r="FZ54" s="40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Y54" s="40"/>
      <c r="IF54" s="40"/>
      <c r="IG54" s="40"/>
      <c r="IH54" s="44"/>
      <c r="II54" s="39"/>
      <c r="IK54" s="49"/>
      <c r="IL54" s="50"/>
      <c r="IM54" s="49"/>
      <c r="IN54" s="49"/>
      <c r="IO54" s="49"/>
      <c r="IP54" s="49"/>
      <c r="IQ54" s="49"/>
      <c r="IR54" s="49"/>
      <c r="IS54" s="49"/>
      <c r="IT54" s="49"/>
      <c r="IU54" s="49"/>
      <c r="IV54" s="49"/>
      <c r="IW54" s="49"/>
      <c r="IX54" s="49"/>
      <c r="IY54" s="49"/>
      <c r="JA54" s="49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ND54" s="49"/>
      <c r="NE54" s="39"/>
      <c r="NF54" s="49"/>
      <c r="NH54" s="40"/>
      <c r="NI54" s="40"/>
      <c r="NJ54" s="40"/>
      <c r="NK54" s="40"/>
      <c r="NL54" s="40"/>
      <c r="NM54" s="40"/>
      <c r="NS54" s="5"/>
      <c r="NU54" s="5"/>
      <c r="NW54" s="5"/>
      <c r="NX54" s="5"/>
      <c r="NY54" s="5"/>
      <c r="NZ54" s="5"/>
      <c r="OA54" s="5"/>
      <c r="OB54" s="5"/>
    </row>
    <row r="55" spans="1:392">
      <c r="A55" s="35">
        <v>1980</v>
      </c>
      <c r="B55" s="36">
        <v>0.31740000000000002</v>
      </c>
      <c r="C55" s="36">
        <v>4.5000000000000005E-3</v>
      </c>
      <c r="D55" s="38">
        <f t="shared" si="6"/>
        <v>0.19223999999999999</v>
      </c>
      <c r="E55" s="40">
        <f t="shared" si="31"/>
        <v>79337.253620226198</v>
      </c>
      <c r="F55" s="40">
        <f t="shared" si="30"/>
        <v>7448.4442830689122</v>
      </c>
      <c r="G55" s="40">
        <f t="shared" si="32"/>
        <v>26602.751429668089</v>
      </c>
      <c r="H55" s="40">
        <f t="shared" si="33"/>
        <v>13522.829720713322</v>
      </c>
      <c r="I55" s="40">
        <f t="shared" si="18"/>
        <v>40125.581150381411</v>
      </c>
      <c r="J55" s="59">
        <v>0.13550000000000001</v>
      </c>
      <c r="K55" s="61">
        <f t="shared" si="19"/>
        <v>4.7481768514931595</v>
      </c>
      <c r="L55" s="39">
        <f t="shared" si="37"/>
        <v>8.4971463631239752E-2</v>
      </c>
      <c r="M55" s="39">
        <f t="shared" si="38"/>
        <v>5.702240145469939E-2</v>
      </c>
      <c r="N55" s="39">
        <f t="shared" si="39"/>
        <v>7.7855875821639886E-2</v>
      </c>
      <c r="P55" s="39">
        <f t="shared" si="40"/>
        <v>8.2873357068906417E-2</v>
      </c>
      <c r="Q55" s="39">
        <f t="shared" si="41"/>
        <v>4.5317533483769656E-2</v>
      </c>
      <c r="R55" s="39">
        <f t="shared" si="42"/>
        <v>7.0853520288944205E-2</v>
      </c>
      <c r="T55" s="39">
        <f t="shared" si="34"/>
        <v>0.11356672489192632</v>
      </c>
      <c r="U55" s="39">
        <f t="shared" si="35"/>
        <v>3.5885811007335677E-2</v>
      </c>
      <c r="V55" s="39">
        <f t="shared" si="36"/>
        <v>8.5611859164710591E-2</v>
      </c>
      <c r="X55" s="40">
        <v>79337.253620226198</v>
      </c>
      <c r="Y55" s="40">
        <v>58968.396032914265</v>
      </c>
      <c r="Z55" s="40">
        <v>40125.581150381411</v>
      </c>
      <c r="AA55" s="58">
        <v>25024.767646706492</v>
      </c>
      <c r="AB55" s="40">
        <v>14289.712752872176</v>
      </c>
      <c r="AC55" s="40">
        <v>7448.4442830689122</v>
      </c>
      <c r="AD55" s="40"/>
      <c r="AE55" s="40">
        <v>62559.922987576851</v>
      </c>
      <c r="AF55" s="65">
        <f t="shared" si="2"/>
        <v>1980</v>
      </c>
      <c r="AG55" s="39">
        <v>0.31740000000000013</v>
      </c>
      <c r="AH55" s="39">
        <v>0.25482000000000005</v>
      </c>
      <c r="AI55" s="39">
        <v>0.19223999999999997</v>
      </c>
      <c r="AJ55" s="39">
        <v>0.12965999999999989</v>
      </c>
      <c r="AK55" s="39">
        <v>6.7080000000000028E-2</v>
      </c>
      <c r="AL55" s="39">
        <v>4.4999999999999485E-3</v>
      </c>
      <c r="AM55" s="40" t="s">
        <v>115</v>
      </c>
      <c r="AN55" s="39">
        <f t="shared" si="10"/>
        <v>0.19223999999999997</v>
      </c>
      <c r="AO55" s="40">
        <f t="shared" si="26"/>
        <v>40125.581150381404</v>
      </c>
      <c r="AP55" s="40"/>
      <c r="AQ55" s="40">
        <f t="shared" si="11"/>
        <v>79337.253620226198</v>
      </c>
      <c r="AR55" s="40">
        <f t="shared" si="12"/>
        <v>58968.396032914243</v>
      </c>
      <c r="AS55" s="40">
        <f t="shared" si="13"/>
        <v>40125.581150381404</v>
      </c>
      <c r="AT55" s="40">
        <f t="shared" si="14"/>
        <v>25024.767646706478</v>
      </c>
      <c r="AU55" s="40">
        <f t="shared" si="15"/>
        <v>14289.712752872172</v>
      </c>
      <c r="AV55" s="40">
        <f t="shared" si="16"/>
        <v>7448.4442830689122</v>
      </c>
      <c r="AX55" s="39">
        <f t="shared" si="17"/>
        <v>0.18190000000000001</v>
      </c>
      <c r="BE55" s="40"/>
      <c r="BK55" s="5"/>
      <c r="BL55" s="40"/>
      <c r="BM55" s="40"/>
      <c r="BN55" s="40"/>
      <c r="BO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R55" s="5"/>
      <c r="CS55" s="5"/>
      <c r="CT55" s="5"/>
      <c r="EE55" s="40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FK55" s="5"/>
      <c r="FZ55" s="40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Y55" s="40"/>
      <c r="IF55" s="40"/>
      <c r="IG55" s="40"/>
      <c r="IH55" s="44"/>
      <c r="II55" s="39"/>
      <c r="IK55" s="49"/>
      <c r="IL55" s="50"/>
      <c r="IM55" s="49"/>
      <c r="IN55" s="49"/>
      <c r="IO55" s="49"/>
      <c r="IP55" s="49"/>
      <c r="IQ55" s="49"/>
      <c r="IR55" s="49"/>
      <c r="IS55" s="49"/>
      <c r="IT55" s="49"/>
      <c r="IU55" s="49"/>
      <c r="IV55" s="49"/>
      <c r="IW55" s="49"/>
      <c r="IX55" s="49"/>
      <c r="IY55" s="49"/>
      <c r="JA55" s="49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ND55" s="49"/>
      <c r="NE55" s="39"/>
      <c r="NF55" s="49"/>
      <c r="NH55" s="40"/>
      <c r="NI55" s="40"/>
      <c r="NJ55" s="40"/>
      <c r="NK55" s="40"/>
      <c r="NL55" s="40"/>
      <c r="NM55" s="40"/>
      <c r="NS55" s="5"/>
      <c r="NU55" s="5"/>
      <c r="NW55" s="5"/>
      <c r="NX55" s="5"/>
      <c r="NY55" s="5"/>
      <c r="NZ55" s="5"/>
      <c r="OA55" s="5"/>
      <c r="OB55" s="5"/>
    </row>
    <row r="56" spans="1:392">
      <c r="A56" s="35">
        <v>1981</v>
      </c>
      <c r="B56" s="36">
        <v>-4.7E-2</v>
      </c>
      <c r="C56" s="36">
        <v>9.787499999999999E-2</v>
      </c>
      <c r="D56" s="38">
        <f t="shared" si="6"/>
        <v>1.0949999999999998E-2</v>
      </c>
      <c r="E56" s="40">
        <f t="shared" si="31"/>
        <v>75608.40270007556</v>
      </c>
      <c r="F56" s="40">
        <f t="shared" si="30"/>
        <v>8177.4607672742814</v>
      </c>
      <c r="G56" s="40">
        <f t="shared" si="32"/>
        <v>22943.807301788089</v>
      </c>
      <c r="H56" s="40">
        <f t="shared" si="33"/>
        <v>17621.148962189996</v>
      </c>
      <c r="I56" s="40">
        <f t="shared" si="18"/>
        <v>40564.956263978085</v>
      </c>
      <c r="J56" s="59">
        <v>0.1033</v>
      </c>
      <c r="K56" s="61">
        <f t="shared" si="19"/>
        <v>5.2386635202524028</v>
      </c>
      <c r="L56" s="39">
        <f t="shared" si="37"/>
        <v>6.5499843405244285E-2</v>
      </c>
      <c r="M56" s="39">
        <f t="shared" si="38"/>
        <v>5.631017690568707E-2</v>
      </c>
      <c r="N56" s="39">
        <f t="shared" si="39"/>
        <v>6.6164744480224913E-2</v>
      </c>
      <c r="P56" s="39">
        <f t="shared" si="40"/>
        <v>6.7588208678791561E-2</v>
      </c>
      <c r="Q56" s="39">
        <f t="shared" si="41"/>
        <v>4.8327288262889567E-2</v>
      </c>
      <c r="R56" s="39">
        <f t="shared" si="42"/>
        <v>6.2856972495955343E-2</v>
      </c>
      <c r="T56" s="39">
        <f t="shared" si="34"/>
        <v>0.11603270272006228</v>
      </c>
      <c r="U56" s="39">
        <f t="shared" si="35"/>
        <v>3.778465209664561E-2</v>
      </c>
      <c r="V56" s="39">
        <f t="shared" si="36"/>
        <v>8.7835263184016021E-2</v>
      </c>
      <c r="X56" s="40">
        <v>75608.40270007556</v>
      </c>
      <c r="Y56" s="40">
        <v>57905.490694420987</v>
      </c>
      <c r="Z56" s="40">
        <v>40564.956263978085</v>
      </c>
      <c r="AA56" s="58">
        <v>26023.881495001246</v>
      </c>
      <c r="AB56" s="40">
        <v>15274.273961545068</v>
      </c>
      <c r="AC56" s="40">
        <v>8177.4607672742814</v>
      </c>
      <c r="AD56" s="40"/>
      <c r="AE56" s="40">
        <v>63244.954144290816</v>
      </c>
      <c r="AF56" s="65">
        <f t="shared" si="2"/>
        <v>1981</v>
      </c>
      <c r="AG56" s="39">
        <v>-4.7000000000000042E-2</v>
      </c>
      <c r="AH56" s="39">
        <v>-1.8024999999999958E-2</v>
      </c>
      <c r="AI56" s="39">
        <v>1.0950000000000015E-2</v>
      </c>
      <c r="AJ56" s="39">
        <v>3.9924999999999766E-2</v>
      </c>
      <c r="AK56" s="39">
        <v>6.8899999999999961E-2</v>
      </c>
      <c r="AL56" s="39">
        <v>9.7874999999999934E-2</v>
      </c>
      <c r="AM56" s="40" t="s">
        <v>115</v>
      </c>
      <c r="AN56" s="39">
        <f t="shared" si="10"/>
        <v>1.0950000000000015E-2</v>
      </c>
      <c r="AO56" s="40">
        <f t="shared" si="26"/>
        <v>40564.956263978078</v>
      </c>
      <c r="AP56" s="40"/>
      <c r="AQ56" s="40">
        <f t="shared" si="11"/>
        <v>75608.40270007556</v>
      </c>
      <c r="AR56" s="40">
        <f t="shared" si="12"/>
        <v>57905.490694420965</v>
      </c>
      <c r="AS56" s="40">
        <f t="shared" si="13"/>
        <v>40564.956263978078</v>
      </c>
      <c r="AT56" s="40">
        <f t="shared" si="14"/>
        <v>26023.881495001227</v>
      </c>
      <c r="AU56" s="40">
        <f t="shared" si="15"/>
        <v>15274.273961545065</v>
      </c>
      <c r="AV56" s="40">
        <f t="shared" si="16"/>
        <v>8177.4607672742814</v>
      </c>
      <c r="AX56" s="39">
        <f t="shared" si="17"/>
        <v>-0.15029999999999999</v>
      </c>
      <c r="BE56" s="40"/>
      <c r="BK56" s="5"/>
      <c r="BL56" s="40"/>
      <c r="BM56" s="40"/>
      <c r="BN56" s="40"/>
      <c r="BO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R56" s="5"/>
      <c r="CS56" s="5"/>
      <c r="CT56" s="5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FK56" s="5"/>
      <c r="FZ56" s="40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Y56" s="40"/>
      <c r="IF56" s="40"/>
      <c r="IG56" s="40"/>
      <c r="IH56" s="44"/>
      <c r="II56" s="39"/>
      <c r="IK56" s="49"/>
      <c r="IL56" s="50"/>
      <c r="IM56" s="49"/>
      <c r="IN56" s="49"/>
      <c r="IO56" s="49"/>
      <c r="IP56" s="49"/>
      <c r="IQ56" s="49"/>
      <c r="IR56" s="49"/>
      <c r="IS56" s="49"/>
      <c r="IT56" s="49"/>
      <c r="IU56" s="49"/>
      <c r="IV56" s="49"/>
      <c r="IW56" s="49"/>
      <c r="IX56" s="49"/>
      <c r="IY56" s="49"/>
      <c r="JA56" s="49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ND56" s="49"/>
      <c r="NE56" s="39"/>
      <c r="NF56" s="49"/>
      <c r="NH56" s="40"/>
      <c r="NI56" s="40"/>
      <c r="NJ56" s="40"/>
      <c r="NK56" s="40"/>
      <c r="NL56" s="40"/>
      <c r="NM56" s="40"/>
      <c r="NS56" s="5"/>
      <c r="NU56" s="5"/>
      <c r="NW56" s="5"/>
      <c r="NX56" s="5"/>
      <c r="NY56" s="5"/>
      <c r="NZ56" s="5"/>
      <c r="OA56" s="5"/>
      <c r="OB56" s="5"/>
    </row>
    <row r="57" spans="1:392">
      <c r="A57" s="35">
        <v>1982</v>
      </c>
      <c r="B57" s="36">
        <v>0.20419999999999999</v>
      </c>
      <c r="C57" s="36">
        <v>0.25380000000000003</v>
      </c>
      <c r="D57" s="38">
        <f t="shared" si="6"/>
        <v>0.22404000000000002</v>
      </c>
      <c r="E57" s="40">
        <f t="shared" si="31"/>
        <v>91047.638531430988</v>
      </c>
      <c r="F57" s="40">
        <f t="shared" si="30"/>
        <v>10252.900310008494</v>
      </c>
      <c r="G57" s="40">
        <f t="shared" si="32"/>
        <v>29308.992199849446</v>
      </c>
      <c r="H57" s="40">
        <f t="shared" si="33"/>
        <v>20344.136865510292</v>
      </c>
      <c r="I57" s="40">
        <f t="shared" si="18"/>
        <v>49653.129065359739</v>
      </c>
      <c r="J57" s="59">
        <v>6.13E-2</v>
      </c>
      <c r="K57" s="61">
        <f t="shared" si="19"/>
        <v>5.5597935940438745</v>
      </c>
      <c r="L57" s="39">
        <f t="shared" si="37"/>
        <v>6.697988882152317E-2</v>
      </c>
      <c r="M57" s="39">
        <f t="shared" si="38"/>
        <v>7.2760424859034556E-2</v>
      </c>
      <c r="N57" s="39">
        <f t="shared" si="39"/>
        <v>7.3561680009853303E-2</v>
      </c>
      <c r="P57" s="39">
        <f t="shared" si="40"/>
        <v>8.253348483844114E-2</v>
      </c>
      <c r="Q57" s="39">
        <f t="shared" si="41"/>
        <v>5.7483221654418326E-2</v>
      </c>
      <c r="R57" s="39">
        <f t="shared" si="42"/>
        <v>7.5368679135980443E-2</v>
      </c>
      <c r="T57" s="39">
        <f t="shared" si="34"/>
        <v>0.11632387420301948</v>
      </c>
      <c r="U57" s="39">
        <f t="shared" si="35"/>
        <v>4.2835871441273543E-2</v>
      </c>
      <c r="V57" s="39">
        <f t="shared" si="36"/>
        <v>9.0059487652988546E-2</v>
      </c>
      <c r="X57" s="40">
        <v>91047.638531430988</v>
      </c>
      <c r="Y57" s="40">
        <v>70304.214361910403</v>
      </c>
      <c r="Z57" s="40">
        <v>49653.129065359739</v>
      </c>
      <c r="AA57" s="58">
        <v>32112.428809571738</v>
      </c>
      <c r="AB57" s="40">
        <v>18999.363895286679</v>
      </c>
      <c r="AC57" s="40">
        <v>10252.900310008494</v>
      </c>
      <c r="AD57" s="40"/>
      <c r="AE57" s="40">
        <v>77414.353670777738</v>
      </c>
      <c r="AF57" s="65">
        <f t="shared" si="2"/>
        <v>1982</v>
      </c>
      <c r="AG57" s="39">
        <v>0.20419999999999994</v>
      </c>
      <c r="AH57" s="39">
        <v>0.21411999999999987</v>
      </c>
      <c r="AI57" s="39">
        <v>0.22404000000000002</v>
      </c>
      <c r="AJ57" s="39">
        <v>0.23395999999999995</v>
      </c>
      <c r="AK57" s="39">
        <v>0.24387999999999987</v>
      </c>
      <c r="AL57" s="39">
        <v>0.25380000000000003</v>
      </c>
      <c r="AM57" s="40" t="s">
        <v>115</v>
      </c>
      <c r="AN57" s="39">
        <f t="shared" si="10"/>
        <v>0.22404000000000002</v>
      </c>
      <c r="AO57" s="40">
        <f t="shared" si="26"/>
        <v>49653.129065359724</v>
      </c>
      <c r="AP57" s="40"/>
      <c r="AQ57" s="40">
        <f t="shared" si="11"/>
        <v>91047.638531430988</v>
      </c>
      <c r="AR57" s="40">
        <f t="shared" si="12"/>
        <v>70304.214361910374</v>
      </c>
      <c r="AS57" s="40">
        <f t="shared" si="13"/>
        <v>49653.129065359724</v>
      </c>
      <c r="AT57" s="40">
        <f t="shared" si="14"/>
        <v>32112.428809571713</v>
      </c>
      <c r="AU57" s="40">
        <f t="shared" si="15"/>
        <v>18999.363895286671</v>
      </c>
      <c r="AV57" s="40">
        <f t="shared" si="16"/>
        <v>10252.900310008494</v>
      </c>
      <c r="AX57" s="39">
        <f t="shared" si="17"/>
        <v>0.1429</v>
      </c>
      <c r="BE57" s="40"/>
      <c r="BK57" s="5"/>
      <c r="BL57" s="40"/>
      <c r="BM57" s="40"/>
      <c r="BN57" s="40"/>
      <c r="BO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R57" s="5"/>
      <c r="CS57" s="5"/>
      <c r="CT57" s="5"/>
      <c r="EE57" s="40"/>
      <c r="EF57" s="40"/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40"/>
      <c r="FK57" s="5"/>
      <c r="FZ57" s="40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Y57" s="40"/>
      <c r="IF57" s="40"/>
      <c r="IG57" s="40"/>
      <c r="IH57" s="44"/>
      <c r="II57" s="39"/>
      <c r="IK57" s="49"/>
      <c r="IL57" s="50"/>
      <c r="IM57" s="49"/>
      <c r="IN57" s="49"/>
      <c r="IO57" s="49"/>
      <c r="IP57" s="49"/>
      <c r="IQ57" s="49"/>
      <c r="IR57" s="49"/>
      <c r="IS57" s="49"/>
      <c r="IT57" s="49"/>
      <c r="IU57" s="49"/>
      <c r="IV57" s="49"/>
      <c r="IW57" s="55"/>
      <c r="IX57" s="49"/>
      <c r="IY57" s="49"/>
      <c r="JA57" s="49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ND57" s="49"/>
      <c r="NE57" s="39"/>
      <c r="NF57" s="49"/>
      <c r="NH57" s="40"/>
      <c r="NI57" s="40"/>
      <c r="NJ57" s="40"/>
      <c r="NK57" s="40"/>
      <c r="NL57" s="40"/>
      <c r="NM57" s="40"/>
      <c r="NS57" s="5"/>
      <c r="NU57" s="5"/>
      <c r="NW57" s="5"/>
      <c r="NX57" s="5"/>
      <c r="NY57" s="5"/>
      <c r="NZ57" s="5"/>
      <c r="OA57" s="5"/>
      <c r="OB57" s="5"/>
    </row>
    <row r="58" spans="1:392">
      <c r="A58" s="35">
        <v>1983</v>
      </c>
      <c r="B58" s="36">
        <v>0.22339999999999999</v>
      </c>
      <c r="C58" s="36">
        <v>0.11047499999999999</v>
      </c>
      <c r="D58" s="38">
        <f t="shared" si="6"/>
        <v>0.17823</v>
      </c>
      <c r="E58" s="40">
        <f t="shared" si="31"/>
        <v>111387.68097935268</v>
      </c>
      <c r="F58" s="40">
        <f t="shared" si="30"/>
        <v>11385.589471756683</v>
      </c>
      <c r="G58" s="40">
        <f t="shared" si="32"/>
        <v>36447.382859136662</v>
      </c>
      <c r="H58" s="40">
        <f t="shared" si="33"/>
        <v>22055.423399542145</v>
      </c>
      <c r="I58" s="40">
        <f t="shared" si="18"/>
        <v>58502.806258678807</v>
      </c>
      <c r="J58" s="59">
        <v>3.2099999999999997E-2</v>
      </c>
      <c r="K58" s="61">
        <f t="shared" si="19"/>
        <v>5.7382629684126831</v>
      </c>
      <c r="L58" s="39">
        <f t="shared" si="37"/>
        <v>0.10565610165066475</v>
      </c>
      <c r="M58" s="39">
        <f t="shared" si="38"/>
        <v>7.895672907067075E-2</v>
      </c>
      <c r="N58" s="39">
        <f t="shared" si="39"/>
        <v>9.8853946879023935E-2</v>
      </c>
      <c r="P58" s="39">
        <f t="shared" si="40"/>
        <v>8.2414167405852945E-2</v>
      </c>
      <c r="Q58" s="39">
        <f t="shared" si="41"/>
        <v>6.0986331796916593E-2</v>
      </c>
      <c r="R58" s="39">
        <f t="shared" si="42"/>
        <v>7.6606998384073588E-2</v>
      </c>
      <c r="T58" s="39">
        <f t="shared" si="34"/>
        <v>0.1157103558534085</v>
      </c>
      <c r="U58" s="39">
        <f t="shared" si="35"/>
        <v>4.4362156062319524E-2</v>
      </c>
      <c r="V58" s="39">
        <f t="shared" si="36"/>
        <v>9.0266604488939084E-2</v>
      </c>
      <c r="X58" s="40">
        <v>111387.68097935268</v>
      </c>
      <c r="Y58" s="40">
        <v>84422.355168997441</v>
      </c>
      <c r="Z58" s="40">
        <v>58502.806258678807</v>
      </c>
      <c r="AA58" s="58">
        <v>37110.567791637535</v>
      </c>
      <c r="AB58" s="40">
        <v>21527.419255193527</v>
      </c>
      <c r="AC58" s="40">
        <v>11385.589471756683</v>
      </c>
      <c r="AD58" s="40"/>
      <c r="AE58" s="40">
        <v>91211.913925520465</v>
      </c>
      <c r="AF58" s="65">
        <f t="shared" si="2"/>
        <v>1983</v>
      </c>
      <c r="AG58" s="39">
        <v>0.22340000000000004</v>
      </c>
      <c r="AH58" s="39">
        <v>0.20081499999999997</v>
      </c>
      <c r="AI58" s="39">
        <v>0.17823000000000011</v>
      </c>
      <c r="AJ58" s="39">
        <v>0.15564500000000003</v>
      </c>
      <c r="AK58" s="39">
        <v>0.13306000000000018</v>
      </c>
      <c r="AL58" s="39">
        <v>0.1104750000000001</v>
      </c>
      <c r="AM58" s="40" t="s">
        <v>115</v>
      </c>
      <c r="AN58" s="39">
        <f t="shared" si="10"/>
        <v>0.17823000000000011</v>
      </c>
      <c r="AO58" s="40">
        <f t="shared" si="26"/>
        <v>58502.806258678793</v>
      </c>
      <c r="AP58" s="40"/>
      <c r="AQ58" s="40">
        <f t="shared" si="11"/>
        <v>111387.68097935268</v>
      </c>
      <c r="AR58" s="40">
        <f t="shared" si="12"/>
        <v>84422.355168997397</v>
      </c>
      <c r="AS58" s="40">
        <f t="shared" si="13"/>
        <v>58502.806258678793</v>
      </c>
      <c r="AT58" s="40">
        <f t="shared" si="14"/>
        <v>37110.567791637506</v>
      </c>
      <c r="AU58" s="40">
        <f t="shared" si="15"/>
        <v>21527.419255193519</v>
      </c>
      <c r="AV58" s="40">
        <f t="shared" si="16"/>
        <v>11385.589471756683</v>
      </c>
      <c r="AX58" s="39">
        <f t="shared" si="17"/>
        <v>0.1913</v>
      </c>
      <c r="BE58" s="40"/>
      <c r="BK58" s="5"/>
      <c r="BL58" s="40"/>
      <c r="BM58" s="40"/>
      <c r="BN58" s="40"/>
      <c r="BO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R58" s="5"/>
      <c r="CS58" s="5"/>
      <c r="CT58" s="5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FK58" s="5"/>
      <c r="FZ58" s="40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Y58" s="40"/>
      <c r="IF58" s="40"/>
      <c r="IG58" s="40"/>
      <c r="IH58" s="44"/>
      <c r="II58" s="39"/>
      <c r="IK58" s="49"/>
      <c r="IL58" s="50"/>
      <c r="IM58" s="49"/>
      <c r="IN58" s="49"/>
      <c r="IO58" s="49"/>
      <c r="IP58" s="49"/>
      <c r="IQ58" s="49"/>
      <c r="IR58" s="49"/>
      <c r="IS58" s="49"/>
      <c r="IT58" s="49"/>
      <c r="IU58" s="49"/>
      <c r="IV58" s="49"/>
      <c r="IW58" s="55"/>
      <c r="IX58" s="49"/>
      <c r="IY58" s="49"/>
      <c r="JA58" s="49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ND58" s="49"/>
      <c r="NE58" s="39"/>
      <c r="NF58" s="49"/>
      <c r="NH58" s="40"/>
      <c r="NI58" s="40"/>
      <c r="NJ58" s="40"/>
      <c r="NK58" s="40"/>
      <c r="NL58" s="40"/>
      <c r="NM58" s="40"/>
      <c r="NS58" s="5"/>
      <c r="NU58" s="5"/>
      <c r="NW58" s="5"/>
      <c r="NX58" s="5"/>
      <c r="NY58" s="5"/>
      <c r="NZ58" s="5"/>
      <c r="OA58" s="5"/>
      <c r="OB58" s="5"/>
    </row>
    <row r="59" spans="1:392">
      <c r="A59" s="35">
        <v>1984</v>
      </c>
      <c r="B59" s="36">
        <v>6.1499999999999999E-2</v>
      </c>
      <c r="C59" s="36">
        <v>0.13622500000000001</v>
      </c>
      <c r="D59" s="38">
        <f t="shared" si="6"/>
        <v>9.1389999999999999E-2</v>
      </c>
      <c r="E59" s="40">
        <f t="shared" si="31"/>
        <v>118238.02335958288</v>
      </c>
      <c r="F59" s="40">
        <f t="shared" si="30"/>
        <v>12936.591397546737</v>
      </c>
      <c r="G59" s="40">
        <f t="shared" si="32"/>
        <v>37260.437306152533</v>
      </c>
      <c r="H59" s="40">
        <f t="shared" si="33"/>
        <v>26588.940416506935</v>
      </c>
      <c r="I59" s="40">
        <f t="shared" si="18"/>
        <v>63849.377722659468</v>
      </c>
      <c r="J59" s="59">
        <v>4.2999999999999997E-2</v>
      </c>
      <c r="K59" s="61">
        <f t="shared" si="19"/>
        <v>5.9850082760544279</v>
      </c>
      <c r="L59" s="39">
        <f t="shared" si="37"/>
        <v>0.14612040876127264</v>
      </c>
      <c r="M59" s="39">
        <f t="shared" si="38"/>
        <v>9.2535421160570897E-2</v>
      </c>
      <c r="N59" s="39">
        <f t="shared" si="39"/>
        <v>0.12724518930274664</v>
      </c>
      <c r="P59" s="39">
        <f t="shared" si="40"/>
        <v>7.7427579338393837E-2</v>
      </c>
      <c r="Q59" s="39">
        <f t="shared" si="41"/>
        <v>6.5486573020826278E-2</v>
      </c>
      <c r="R59" s="39">
        <f t="shared" si="42"/>
        <v>7.5401536302477368E-2</v>
      </c>
      <c r="T59" s="39">
        <f t="shared" si="34"/>
        <v>0.11252057932500925</v>
      </c>
      <c r="U59" s="39">
        <f t="shared" si="35"/>
        <v>4.6668831400253463E-2</v>
      </c>
      <c r="V59" s="39">
        <f t="shared" si="36"/>
        <v>8.9312676900632049E-2</v>
      </c>
      <c r="X59" s="40">
        <v>118238.02335958288</v>
      </c>
      <c r="Y59" s="40">
        <v>90876.022109891463</v>
      </c>
      <c r="Z59" s="40">
        <v>63849.377722659468</v>
      </c>
      <c r="AA59" s="58">
        <v>41056.720017761312</v>
      </c>
      <c r="AB59" s="40">
        <v>24138.2646624634</v>
      </c>
      <c r="AC59" s="40">
        <v>12936.591397546737</v>
      </c>
      <c r="AD59" s="40"/>
      <c r="AE59" s="40">
        <v>99547.770739173793</v>
      </c>
      <c r="AF59" s="65">
        <f t="shared" si="2"/>
        <v>1984</v>
      </c>
      <c r="AG59" s="39">
        <v>6.150000000000011E-2</v>
      </c>
      <c r="AH59" s="39">
        <v>7.6445000000000096E-2</v>
      </c>
      <c r="AI59" s="39">
        <v>9.1390000000000082E-2</v>
      </c>
      <c r="AJ59" s="39">
        <v>0.10633500000000007</v>
      </c>
      <c r="AK59" s="39">
        <v>0.12128000000000005</v>
      </c>
      <c r="AL59" s="39">
        <v>0.13622500000000004</v>
      </c>
      <c r="AM59" s="40" t="s">
        <v>115</v>
      </c>
      <c r="AN59" s="39">
        <f t="shared" si="10"/>
        <v>9.1390000000000082E-2</v>
      </c>
      <c r="AO59" s="40">
        <f t="shared" si="26"/>
        <v>63849.377722659454</v>
      </c>
      <c r="AP59" s="40"/>
      <c r="AQ59" s="40">
        <f t="shared" si="11"/>
        <v>118238.02335958288</v>
      </c>
      <c r="AR59" s="40">
        <f t="shared" si="12"/>
        <v>90876.022109891404</v>
      </c>
      <c r="AS59" s="40">
        <f t="shared" si="13"/>
        <v>63849.377722659454</v>
      </c>
      <c r="AT59" s="40">
        <f t="shared" si="14"/>
        <v>41056.720017761283</v>
      </c>
      <c r="AU59" s="40">
        <f t="shared" si="15"/>
        <v>24138.264662463389</v>
      </c>
      <c r="AV59" s="40">
        <f t="shared" si="16"/>
        <v>12936.591397546737</v>
      </c>
      <c r="AX59" s="39">
        <f t="shared" si="17"/>
        <v>1.8500000000000003E-2</v>
      </c>
      <c r="BE59" s="40"/>
      <c r="BK59" s="5"/>
      <c r="BL59" s="40"/>
      <c r="BM59" s="40"/>
      <c r="BN59" s="40"/>
      <c r="BO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R59" s="5"/>
      <c r="CS59" s="5"/>
      <c r="CT59" s="5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FK59" s="5"/>
      <c r="FZ59" s="40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Y59" s="40"/>
      <c r="IF59" s="40"/>
      <c r="IG59" s="40"/>
      <c r="IH59" s="44"/>
      <c r="II59" s="39"/>
      <c r="IK59" s="49"/>
      <c r="IL59" s="50"/>
      <c r="IM59" s="49"/>
      <c r="IN59" s="49"/>
      <c r="IO59" s="49"/>
      <c r="IP59" s="49"/>
      <c r="IQ59" s="49"/>
      <c r="IR59" s="49"/>
      <c r="IS59" s="49"/>
      <c r="IT59" s="49"/>
      <c r="IU59" s="49"/>
      <c r="IV59" s="49"/>
      <c r="IW59" s="55"/>
      <c r="IX59" s="49"/>
      <c r="IY59" s="49"/>
      <c r="JA59" s="49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ND59" s="49"/>
      <c r="NE59" s="39"/>
      <c r="NF59" s="49"/>
      <c r="NH59" s="40"/>
      <c r="NI59" s="40"/>
      <c r="NJ59" s="40"/>
      <c r="NK59" s="40"/>
      <c r="NL59" s="40"/>
      <c r="NM59" s="40"/>
      <c r="NS59" s="5"/>
      <c r="NU59" s="5"/>
      <c r="NW59" s="5"/>
      <c r="NX59" s="5"/>
      <c r="NY59" s="5"/>
      <c r="NZ59" s="5"/>
      <c r="OA59" s="5"/>
      <c r="OB59" s="5"/>
    </row>
    <row r="60" spans="1:392">
      <c r="A60" s="35">
        <v>1985</v>
      </c>
      <c r="B60" s="36">
        <v>0.31240000000000001</v>
      </c>
      <c r="C60" s="36">
        <v>0.20227499999999998</v>
      </c>
      <c r="D60" s="38">
        <f t="shared" si="6"/>
        <v>0.26834999999999998</v>
      </c>
      <c r="E60" s="40">
        <f t="shared" si="31"/>
        <v>155175.58185711657</v>
      </c>
      <c r="F60" s="40">
        <f t="shared" si="30"/>
        <v>15553.340422485504</v>
      </c>
      <c r="G60" s="40">
        <f t="shared" si="32"/>
        <v>50277.553993930975</v>
      </c>
      <c r="H60" s="40">
        <f t="shared" si="33"/>
        <v>30705.804240604168</v>
      </c>
      <c r="I60" s="40">
        <f t="shared" si="18"/>
        <v>80983.358234535146</v>
      </c>
      <c r="J60" s="59">
        <v>3.5499999999999997E-2</v>
      </c>
      <c r="K60" s="61">
        <f t="shared" si="19"/>
        <v>6.1974760698543605</v>
      </c>
      <c r="L60" s="39">
        <f t="shared" si="37"/>
        <v>0.14120801053270138</v>
      </c>
      <c r="M60" s="39">
        <f t="shared" si="38"/>
        <v>0.10444688190902163</v>
      </c>
      <c r="N60" s="39">
        <f t="shared" si="39"/>
        <v>0.12857445142742985</v>
      </c>
      <c r="P60" s="39">
        <f t="shared" si="40"/>
        <v>8.5808116416276281E-2</v>
      </c>
      <c r="Q60" s="39">
        <f t="shared" si="41"/>
        <v>7.3881693446968155E-2</v>
      </c>
      <c r="R60" s="39">
        <f t="shared" si="42"/>
        <v>8.3807412794789649E-2</v>
      </c>
      <c r="T60" s="39">
        <f t="shared" si="34"/>
        <v>0.11156692481274533</v>
      </c>
      <c r="U60" s="39">
        <f t="shared" si="35"/>
        <v>5.0357632514574924E-2</v>
      </c>
      <c r="V60" s="39">
        <f t="shared" si="36"/>
        <v>9.0089360113291717E-2</v>
      </c>
      <c r="X60" s="40">
        <v>155175.58185711657</v>
      </c>
      <c r="Y60" s="40">
        <v>117264.1470300512</v>
      </c>
      <c r="Z60" s="40">
        <v>80983.358234535146</v>
      </c>
      <c r="AA60" s="58">
        <v>51170.016576136368</v>
      </c>
      <c r="AB60" s="40">
        <v>29552.477426253943</v>
      </c>
      <c r="AC60" s="40">
        <v>15553.340422485504</v>
      </c>
      <c r="AD60" s="40"/>
      <c r="AE60" s="40">
        <v>126261.41501703109</v>
      </c>
      <c r="AF60" s="65">
        <f t="shared" si="2"/>
        <v>1985</v>
      </c>
      <c r="AG60" s="39">
        <v>0.31240000000000001</v>
      </c>
      <c r="AH60" s="39">
        <v>0.29037500000000005</v>
      </c>
      <c r="AI60" s="39">
        <v>0.26835000000000009</v>
      </c>
      <c r="AJ60" s="39">
        <v>0.24632499999999991</v>
      </c>
      <c r="AK60" s="39">
        <v>0.22430000000000017</v>
      </c>
      <c r="AL60" s="39">
        <v>0.20227499999999998</v>
      </c>
      <c r="AM60" s="40" t="s">
        <v>115</v>
      </c>
      <c r="AN60" s="39">
        <f t="shared" si="10"/>
        <v>0.26835000000000009</v>
      </c>
      <c r="AO60" s="40">
        <f t="shared" si="26"/>
        <v>80983.358234535117</v>
      </c>
      <c r="AP60" s="40"/>
      <c r="AQ60" s="40">
        <f t="shared" si="11"/>
        <v>155175.58185711657</v>
      </c>
      <c r="AR60" s="40">
        <f t="shared" si="12"/>
        <v>117264.14703005113</v>
      </c>
      <c r="AS60" s="40">
        <f t="shared" si="13"/>
        <v>80983.358234535117</v>
      </c>
      <c r="AT60" s="40">
        <f t="shared" si="14"/>
        <v>51170.016576136324</v>
      </c>
      <c r="AU60" s="40">
        <f t="shared" si="15"/>
        <v>29552.477426253932</v>
      </c>
      <c r="AV60" s="40">
        <f t="shared" si="16"/>
        <v>15553.340422485504</v>
      </c>
      <c r="AX60" s="39">
        <f t="shared" si="17"/>
        <v>0.27690000000000003</v>
      </c>
      <c r="BE60" s="40"/>
      <c r="BK60" s="5"/>
      <c r="BL60" s="40"/>
      <c r="BM60" s="40"/>
      <c r="BN60" s="40"/>
      <c r="BO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R60" s="5"/>
      <c r="CS60" s="5"/>
      <c r="CT60" s="5"/>
      <c r="EE60" s="40"/>
      <c r="EF60" s="40"/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40"/>
      <c r="FK60" s="5"/>
      <c r="FZ60" s="40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Y60" s="40"/>
      <c r="IF60" s="40"/>
      <c r="IG60" s="40"/>
      <c r="IH60" s="44"/>
      <c r="II60" s="39"/>
      <c r="IK60" s="49"/>
      <c r="IL60" s="50"/>
      <c r="IM60" s="49"/>
      <c r="IN60" s="49"/>
      <c r="IO60" s="49"/>
      <c r="IP60" s="49"/>
      <c r="IQ60" s="49"/>
      <c r="IR60" s="49"/>
      <c r="IS60" s="49"/>
      <c r="IT60" s="49"/>
      <c r="IU60" s="49"/>
      <c r="IV60" s="49"/>
      <c r="IW60" s="55"/>
      <c r="IX60" s="49"/>
      <c r="IY60" s="49"/>
      <c r="JA60" s="49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ND60" s="49"/>
      <c r="NE60" s="39"/>
      <c r="NF60" s="49"/>
      <c r="NH60" s="40"/>
      <c r="NI60" s="40"/>
      <c r="NJ60" s="40"/>
      <c r="NK60" s="40"/>
      <c r="NL60" s="40"/>
      <c r="NM60" s="40"/>
      <c r="NS60" s="5"/>
      <c r="NU60" s="5"/>
      <c r="NW60" s="5"/>
      <c r="NX60" s="5"/>
      <c r="NY60" s="5"/>
      <c r="NZ60" s="5"/>
      <c r="OA60" s="5"/>
      <c r="OB60" s="5"/>
    </row>
    <row r="61" spans="1:392">
      <c r="A61" s="35">
        <v>1986</v>
      </c>
      <c r="B61" s="36">
        <v>0.18490000000000001</v>
      </c>
      <c r="C61" s="36">
        <v>0.18309999999999998</v>
      </c>
      <c r="D61" s="38">
        <f t="shared" si="6"/>
        <v>0.18418000000000001</v>
      </c>
      <c r="E61" s="40">
        <f t="shared" si="31"/>
        <v>183867.54694249743</v>
      </c>
      <c r="F61" s="40">
        <f t="shared" si="30"/>
        <v>18401.157053842599</v>
      </c>
      <c r="G61" s="40">
        <f t="shared" si="32"/>
        <v>57574.308703260416</v>
      </c>
      <c r="H61" s="40">
        <f t="shared" si="33"/>
        <v>38324.564450911421</v>
      </c>
      <c r="I61" s="40">
        <f t="shared" si="18"/>
        <v>95898.87315417183</v>
      </c>
      <c r="J61" s="59">
        <v>1.9E-2</v>
      </c>
      <c r="K61" s="61">
        <f t="shared" si="19"/>
        <v>6.3152281151815925</v>
      </c>
      <c r="L61" s="39">
        <f t="shared" si="37"/>
        <v>0.13618851278756772</v>
      </c>
      <c r="M61" s="39">
        <f t="shared" si="38"/>
        <v>0.10747703741540859</v>
      </c>
      <c r="N61" s="39">
        <f t="shared" si="39"/>
        <v>0.12675606217111235</v>
      </c>
      <c r="P61" s="39">
        <f t="shared" si="40"/>
        <v>0.10082378893712662</v>
      </c>
      <c r="Q61" s="39">
        <f t="shared" si="41"/>
        <v>8.2830134626518115E-2</v>
      </c>
      <c r="R61" s="39">
        <f t="shared" si="42"/>
        <v>9.633270086994572E-2</v>
      </c>
      <c r="T61" s="39">
        <f t="shared" si="34"/>
        <v>0.11875200793745355</v>
      </c>
      <c r="U61" s="39">
        <f t="shared" si="35"/>
        <v>5.4225781664633876E-2</v>
      </c>
      <c r="V61" s="39">
        <f t="shared" si="36"/>
        <v>9.5882451831539095E-2</v>
      </c>
      <c r="X61" s="40">
        <v>183867.54694249743</v>
      </c>
      <c r="Y61" s="40">
        <v>138904.07272297685</v>
      </c>
      <c r="Z61" s="40">
        <v>95898.87315417183</v>
      </c>
      <c r="AA61" s="58">
        <v>60576.08902316176</v>
      </c>
      <c r="AB61" s="40">
        <v>34974.174934874492</v>
      </c>
      <c r="AC61" s="40">
        <v>18401.157053842599</v>
      </c>
      <c r="AD61" s="40"/>
      <c r="AE61" s="40">
        <v>149516.24243486789</v>
      </c>
      <c r="AF61" s="65">
        <f t="shared" si="2"/>
        <v>1986</v>
      </c>
      <c r="AG61" s="39">
        <v>0.18490000000000006</v>
      </c>
      <c r="AH61" s="39">
        <v>0.18453999999999993</v>
      </c>
      <c r="AI61" s="39">
        <v>0.18418000000000001</v>
      </c>
      <c r="AJ61" s="39">
        <v>0.18382000000000009</v>
      </c>
      <c r="AK61" s="39">
        <v>0.18345999999999996</v>
      </c>
      <c r="AL61" s="39">
        <v>0.18309999999999982</v>
      </c>
      <c r="AM61" s="40" t="s">
        <v>115</v>
      </c>
      <c r="AN61" s="39">
        <f t="shared" si="10"/>
        <v>0.18418000000000001</v>
      </c>
      <c r="AO61" s="40">
        <f t="shared" si="26"/>
        <v>95898.873154171801</v>
      </c>
      <c r="AP61" s="40"/>
      <c r="AQ61" s="40">
        <f t="shared" si="11"/>
        <v>183867.54694249743</v>
      </c>
      <c r="AR61" s="40">
        <f t="shared" si="12"/>
        <v>138904.07272297677</v>
      </c>
      <c r="AS61" s="40">
        <f t="shared" si="13"/>
        <v>95898.873154171801</v>
      </c>
      <c r="AT61" s="40">
        <f t="shared" si="14"/>
        <v>60576.089023161709</v>
      </c>
      <c r="AU61" s="40">
        <f t="shared" si="15"/>
        <v>34974.174934874478</v>
      </c>
      <c r="AV61" s="40">
        <f t="shared" si="16"/>
        <v>18401.157053842599</v>
      </c>
      <c r="AX61" s="39">
        <f t="shared" si="17"/>
        <v>0.16590000000000002</v>
      </c>
      <c r="BE61" s="40"/>
      <c r="BK61" s="5"/>
      <c r="BL61" s="40"/>
      <c r="BM61" s="40"/>
      <c r="BN61" s="40"/>
      <c r="BO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R61" s="5"/>
      <c r="CS61" s="5"/>
      <c r="CT61" s="5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FK61" s="5"/>
      <c r="FZ61" s="40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Y61" s="40"/>
      <c r="IF61" s="40"/>
      <c r="IG61" s="40"/>
      <c r="IH61" s="44"/>
      <c r="II61" s="39"/>
      <c r="IK61" s="49"/>
      <c r="IL61" s="50"/>
      <c r="IM61" s="49"/>
      <c r="IN61" s="49"/>
      <c r="IO61" s="49"/>
      <c r="IP61" s="49"/>
      <c r="IQ61" s="49"/>
      <c r="IR61" s="49"/>
      <c r="IS61" s="49"/>
      <c r="IT61" s="49"/>
      <c r="IU61" s="49"/>
      <c r="IV61" s="49"/>
      <c r="IW61" s="55"/>
      <c r="IX61" s="49"/>
      <c r="IY61" s="49"/>
      <c r="JA61" s="49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ND61" s="49"/>
      <c r="NE61" s="39"/>
      <c r="NF61" s="49"/>
      <c r="NH61" s="40"/>
      <c r="NI61" s="40"/>
      <c r="NJ61" s="40"/>
      <c r="NK61" s="40"/>
      <c r="NL61" s="40"/>
      <c r="NM61" s="40"/>
      <c r="NS61" s="5"/>
      <c r="NU61" s="5"/>
      <c r="NW61" s="5"/>
      <c r="NX61" s="5"/>
      <c r="NY61" s="5"/>
      <c r="NZ61" s="5"/>
      <c r="OA61" s="5"/>
      <c r="OB61" s="5"/>
    </row>
    <row r="62" spans="1:392">
      <c r="A62" s="35">
        <v>1987</v>
      </c>
      <c r="B62" s="36">
        <v>5.8099999999999999E-2</v>
      </c>
      <c r="C62" s="36">
        <v>1.35E-2</v>
      </c>
      <c r="D62" s="38">
        <f t="shared" si="6"/>
        <v>4.0259999999999997E-2</v>
      </c>
      <c r="E62" s="40">
        <f t="shared" si="31"/>
        <v>194550.25141985653</v>
      </c>
      <c r="F62" s="40">
        <f t="shared" si="30"/>
        <v>18649.572674069474</v>
      </c>
      <c r="G62" s="40">
        <f t="shared" si="32"/>
        <v>60882.358610657531</v>
      </c>
      <c r="H62" s="40">
        <f t="shared" si="33"/>
        <v>38877.403176701264</v>
      </c>
      <c r="I62" s="40">
        <f t="shared" si="18"/>
        <v>99759.761787358788</v>
      </c>
      <c r="J62" s="59">
        <v>3.6600000000000001E-2</v>
      </c>
      <c r="K62" s="61">
        <f t="shared" si="19"/>
        <v>6.5463654641972386</v>
      </c>
      <c r="L62" s="39">
        <f t="shared" si="37"/>
        <v>0.15092078176642798</v>
      </c>
      <c r="M62" s="39">
        <f t="shared" si="38"/>
        <v>0.10188247145790474</v>
      </c>
      <c r="N62" s="39">
        <f t="shared" si="39"/>
        <v>0.13297151834073984</v>
      </c>
      <c r="P62" s="39">
        <f t="shared" si="40"/>
        <v>9.221493206029141E-2</v>
      </c>
      <c r="Q62" s="39">
        <f t="shared" si="41"/>
        <v>8.2946454947768977E-2</v>
      </c>
      <c r="R62" s="39">
        <f t="shared" si="42"/>
        <v>9.0975620461260842E-2</v>
      </c>
      <c r="T62" s="39">
        <f t="shared" si="34"/>
        <v>0.11891372774916942</v>
      </c>
      <c r="U62" s="39">
        <f t="shared" si="35"/>
        <v>5.4445153234425447E-2</v>
      </c>
      <c r="V62" s="39">
        <f t="shared" si="36"/>
        <v>9.6067978124922293E-2</v>
      </c>
      <c r="X62" s="40">
        <v>194550.25141985653</v>
      </c>
      <c r="Y62" s="40">
        <v>145735.37501949284</v>
      </c>
      <c r="Z62" s="40">
        <v>99759.761787358788</v>
      </c>
      <c r="AA62" s="58">
        <v>62474.543653147659</v>
      </c>
      <c r="AB62" s="40">
        <v>35758.295936914386</v>
      </c>
      <c r="AC62" s="40">
        <v>18649.572674069474</v>
      </c>
      <c r="AD62" s="40"/>
      <c r="AE62" s="40">
        <v>155535.76635529567</v>
      </c>
      <c r="AF62" s="65">
        <f t="shared" si="2"/>
        <v>1987</v>
      </c>
      <c r="AG62" s="39">
        <v>5.8100000000000041E-2</v>
      </c>
      <c r="AH62" s="39">
        <v>4.9180000000000001E-2</v>
      </c>
      <c r="AI62" s="39">
        <v>4.0259999999999962E-2</v>
      </c>
      <c r="AJ62" s="39">
        <v>3.1340000000000146E-2</v>
      </c>
      <c r="AK62" s="39">
        <v>2.2420000000000329E-2</v>
      </c>
      <c r="AL62" s="39">
        <v>1.3500000000000068E-2</v>
      </c>
      <c r="AM62" s="40" t="s">
        <v>115</v>
      </c>
      <c r="AN62" s="39">
        <f t="shared" si="10"/>
        <v>4.0259999999999962E-2</v>
      </c>
      <c r="AO62" s="40">
        <f t="shared" si="26"/>
        <v>99759.761787358759</v>
      </c>
      <c r="AP62" s="40"/>
      <c r="AQ62" s="40">
        <f t="shared" si="11"/>
        <v>194550.25141985653</v>
      </c>
      <c r="AR62" s="40">
        <f t="shared" si="12"/>
        <v>145735.37501949276</v>
      </c>
      <c r="AS62" s="40">
        <f t="shared" si="13"/>
        <v>99759.761787358759</v>
      </c>
      <c r="AT62" s="40">
        <f t="shared" si="14"/>
        <v>62474.543653147608</v>
      </c>
      <c r="AU62" s="40">
        <f t="shared" si="15"/>
        <v>35758.295936914372</v>
      </c>
      <c r="AV62" s="40">
        <f t="shared" si="16"/>
        <v>18649.572674069474</v>
      </c>
      <c r="AX62" s="39">
        <f t="shared" si="17"/>
        <v>2.1499999999999998E-2</v>
      </c>
      <c r="BE62" s="40"/>
      <c r="BK62" s="5"/>
      <c r="BL62" s="40"/>
      <c r="BM62" s="40"/>
      <c r="BN62" s="40"/>
      <c r="BO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R62" s="5"/>
      <c r="CS62" s="5"/>
      <c r="CT62" s="5"/>
      <c r="EE62" s="40"/>
      <c r="EF62" s="40"/>
      <c r="EG62" s="40"/>
      <c r="EH62" s="40"/>
      <c r="EI62" s="40"/>
      <c r="EJ62" s="40"/>
      <c r="EK62" s="40"/>
      <c r="EL62" s="40"/>
      <c r="EM62" s="40"/>
      <c r="EN62" s="40"/>
      <c r="EO62" s="40"/>
      <c r="EP62" s="40"/>
      <c r="EQ62" s="40"/>
      <c r="ER62" s="40"/>
      <c r="ES62" s="40"/>
      <c r="FK62" s="5"/>
      <c r="FZ62" s="40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Y62" s="40"/>
      <c r="IF62" s="40"/>
      <c r="IG62" s="40"/>
      <c r="IH62" s="44"/>
      <c r="II62" s="39"/>
      <c r="IK62" s="49"/>
      <c r="IL62" s="50"/>
      <c r="IM62" s="49"/>
      <c r="IN62" s="49"/>
      <c r="IO62" s="49"/>
      <c r="IP62" s="49"/>
      <c r="IQ62" s="49"/>
      <c r="IR62" s="49"/>
      <c r="IS62" s="49"/>
      <c r="IT62" s="49"/>
      <c r="IU62" s="49"/>
      <c r="IV62" s="49"/>
      <c r="IW62" s="55"/>
      <c r="IX62" s="49"/>
      <c r="IY62" s="49"/>
      <c r="JA62" s="49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ND62" s="49"/>
      <c r="NE62" s="39"/>
      <c r="NF62" s="49"/>
      <c r="NH62" s="40"/>
      <c r="NI62" s="40"/>
      <c r="NJ62" s="40"/>
      <c r="NK62" s="40"/>
      <c r="NL62" s="40"/>
      <c r="NM62" s="40"/>
      <c r="NS62" s="5"/>
      <c r="NU62" s="5"/>
      <c r="NW62" s="5"/>
      <c r="NX62" s="5"/>
      <c r="NY62" s="5"/>
      <c r="NZ62" s="5"/>
      <c r="OA62" s="5"/>
      <c r="OB62" s="5"/>
    </row>
    <row r="63" spans="1:392">
      <c r="A63" s="35">
        <v>1988</v>
      </c>
      <c r="B63" s="36">
        <v>0.16539999999999999</v>
      </c>
      <c r="C63" s="36">
        <v>0.11282499999999999</v>
      </c>
      <c r="D63" s="38">
        <f t="shared" si="6"/>
        <v>0.14437</v>
      </c>
      <c r="E63" s="40">
        <f t="shared" si="31"/>
        <v>226728.8630047008</v>
      </c>
      <c r="F63" s="40">
        <f t="shared" si="30"/>
        <v>20753.710711021362</v>
      </c>
      <c r="G63" s="40">
        <f t="shared" si="32"/>
        <v>69756.015832192745</v>
      </c>
      <c r="H63" s="40">
        <f t="shared" si="33"/>
        <v>44406.062764407019</v>
      </c>
      <c r="I63" s="40">
        <f t="shared" si="18"/>
        <v>114162.07859659976</v>
      </c>
      <c r="J63" s="59">
        <v>4.0800000000000003E-2</v>
      </c>
      <c r="K63" s="61">
        <f t="shared" si="19"/>
        <v>6.8134571751364854</v>
      </c>
      <c r="L63" s="39">
        <f t="shared" si="37"/>
        <v>0.16132532004812372</v>
      </c>
      <c r="M63" s="39">
        <f t="shared" si="38"/>
        <v>0.11025200565510418</v>
      </c>
      <c r="N63" s="39">
        <f t="shared" si="39"/>
        <v>0.14257413014626286</v>
      </c>
      <c r="P63" s="39">
        <f t="shared" si="40"/>
        <v>9.4971744827170079E-2</v>
      </c>
      <c r="Q63" s="39">
        <f t="shared" si="41"/>
        <v>8.6316597072760848E-2</v>
      </c>
      <c r="R63" s="39">
        <f t="shared" si="42"/>
        <v>9.397787249987255E-2</v>
      </c>
      <c r="T63" s="39">
        <f t="shared" si="34"/>
        <v>0.12164804268751572</v>
      </c>
      <c r="U63" s="39">
        <f t="shared" si="35"/>
        <v>5.6622241917900995E-2</v>
      </c>
      <c r="V63" s="39">
        <f t="shared" si="36"/>
        <v>9.858409493777609E-2</v>
      </c>
      <c r="X63" s="40">
        <v>226728.8630047008</v>
      </c>
      <c r="Y63" s="40">
        <v>168307.59857938698</v>
      </c>
      <c r="Z63" s="40">
        <v>114162.07859659976</v>
      </c>
      <c r="AA63" s="58">
        <v>70837.073693839731</v>
      </c>
      <c r="AB63" s="40">
        <v>40168.724157773409</v>
      </c>
      <c r="AC63" s="40">
        <v>20753.710711021362</v>
      </c>
      <c r="AD63" s="40"/>
      <c r="AE63" s="40">
        <v>177990.46494400967</v>
      </c>
      <c r="AF63" s="65">
        <f t="shared" si="2"/>
        <v>1988</v>
      </c>
      <c r="AG63" s="39">
        <v>0.16539999999999999</v>
      </c>
      <c r="AH63" s="39">
        <v>0.15488499999999994</v>
      </c>
      <c r="AI63" s="39">
        <v>0.14436999999999989</v>
      </c>
      <c r="AJ63" s="39">
        <v>0.13385499999999984</v>
      </c>
      <c r="AK63" s="39">
        <v>0.12334000000000001</v>
      </c>
      <c r="AL63" s="39">
        <v>0.11282499999999995</v>
      </c>
      <c r="AM63" s="40" t="s">
        <v>115</v>
      </c>
      <c r="AN63" s="39">
        <f t="shared" si="10"/>
        <v>0.14436999999999989</v>
      </c>
      <c r="AO63" s="40">
        <f t="shared" si="26"/>
        <v>114162.07859659973</v>
      </c>
      <c r="AP63" s="40"/>
      <c r="AQ63" s="40">
        <f t="shared" si="11"/>
        <v>226728.8630047008</v>
      </c>
      <c r="AR63" s="40">
        <f t="shared" si="12"/>
        <v>168307.59857938689</v>
      </c>
      <c r="AS63" s="40">
        <f t="shared" si="13"/>
        <v>114162.07859659973</v>
      </c>
      <c r="AT63" s="40">
        <f t="shared" si="14"/>
        <v>70837.073693839673</v>
      </c>
      <c r="AU63" s="40">
        <f t="shared" si="15"/>
        <v>40168.724157773388</v>
      </c>
      <c r="AV63" s="40">
        <f t="shared" si="16"/>
        <v>20753.710711021362</v>
      </c>
      <c r="AX63" s="39">
        <f t="shared" si="17"/>
        <v>0.12459999999999999</v>
      </c>
      <c r="BE63" s="40"/>
      <c r="BK63" s="5"/>
      <c r="BL63" s="40"/>
      <c r="BM63" s="40"/>
      <c r="BN63" s="40"/>
      <c r="BO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R63" s="5"/>
      <c r="CS63" s="5"/>
      <c r="CT63" s="5"/>
      <c r="EE63" s="40"/>
      <c r="EF63" s="40"/>
      <c r="EG63" s="40"/>
      <c r="EH63" s="40"/>
      <c r="EI63" s="40"/>
      <c r="EJ63" s="40"/>
      <c r="EK63" s="40"/>
      <c r="EL63" s="40"/>
      <c r="EM63" s="40"/>
      <c r="EN63" s="40"/>
      <c r="EO63" s="40"/>
      <c r="EP63" s="40"/>
      <c r="EQ63" s="40"/>
      <c r="ER63" s="40"/>
      <c r="ES63" s="40"/>
      <c r="FK63" s="5"/>
      <c r="FZ63" s="40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Y63" s="40"/>
      <c r="IF63" s="40"/>
      <c r="IG63" s="40"/>
      <c r="IH63" s="44"/>
      <c r="II63" s="39"/>
      <c r="IK63" s="49"/>
      <c r="IL63" s="50"/>
      <c r="IM63" s="49"/>
      <c r="IN63" s="49"/>
      <c r="IO63" s="49"/>
      <c r="IP63" s="49"/>
      <c r="IQ63" s="49"/>
      <c r="IR63" s="49"/>
      <c r="IS63" s="49"/>
      <c r="IT63" s="49"/>
      <c r="IU63" s="49"/>
      <c r="IV63" s="49"/>
      <c r="IW63" s="55"/>
      <c r="IX63" s="49"/>
      <c r="IY63" s="49"/>
      <c r="JA63" s="49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ND63" s="49"/>
      <c r="NE63" s="39"/>
      <c r="NF63" s="49"/>
      <c r="NH63" s="40"/>
      <c r="NI63" s="40"/>
      <c r="NJ63" s="40"/>
      <c r="NK63" s="40"/>
      <c r="NL63" s="40"/>
      <c r="NM63" s="40"/>
      <c r="NS63" s="5"/>
      <c r="NU63" s="5"/>
      <c r="NW63" s="5"/>
      <c r="NX63" s="5"/>
      <c r="NY63" s="5"/>
      <c r="NZ63" s="5"/>
      <c r="OA63" s="5"/>
      <c r="OB63" s="5"/>
    </row>
    <row r="64" spans="1:392">
      <c r="A64" s="35">
        <v>1989</v>
      </c>
      <c r="B64" s="36">
        <v>0.31480000000000002</v>
      </c>
      <c r="C64" s="36">
        <v>0.14345000000000002</v>
      </c>
      <c r="D64" s="38">
        <f t="shared" si="6"/>
        <v>0.24626000000000003</v>
      </c>
      <c r="E64" s="40">
        <f t="shared" si="31"/>
        <v>298103.10907858063</v>
      </c>
      <c r="F64" s="40">
        <f t="shared" si="30"/>
        <v>23730.830512517379</v>
      </c>
      <c r="G64" s="40">
        <f t="shared" si="32"/>
        <v>90060.180563285612</v>
      </c>
      <c r="H64" s="40">
        <f t="shared" si="33"/>
        <v>52215.451508512808</v>
      </c>
      <c r="I64" s="40">
        <f t="shared" si="18"/>
        <v>142275.63207179843</v>
      </c>
      <c r="J64" s="59">
        <v>4.8300000000000003E-2</v>
      </c>
      <c r="K64" s="61">
        <f t="shared" si="19"/>
        <v>7.1425471566955778</v>
      </c>
      <c r="L64" s="39">
        <f t="shared" si="37"/>
        <v>0.17343949182221619</v>
      </c>
      <c r="M64" s="39">
        <f t="shared" si="38"/>
        <v>0.12336200420406773</v>
      </c>
      <c r="N64" s="39">
        <f t="shared" si="39"/>
        <v>0.15506729609069203</v>
      </c>
      <c r="P64" s="39">
        <f t="shared" si="40"/>
        <v>0.1148417570628435</v>
      </c>
      <c r="Q64" s="39">
        <f t="shared" si="41"/>
        <v>9.3951214046806397E-2</v>
      </c>
      <c r="R64" s="39">
        <f t="shared" si="42"/>
        <v>0.10903407259593534</v>
      </c>
      <c r="T64" s="39">
        <f t="shared" si="34"/>
        <v>0.1246139766329164</v>
      </c>
      <c r="U64" s="39">
        <f t="shared" si="35"/>
        <v>5.9095834161445593E-2</v>
      </c>
      <c r="V64" s="39">
        <f t="shared" si="36"/>
        <v>0.10136630550776271</v>
      </c>
      <c r="X64" s="40">
        <v>298103.10907858063</v>
      </c>
      <c r="Y64" s="40">
        <v>215522.92920886239</v>
      </c>
      <c r="Z64" s="40">
        <v>142275.63207179843</v>
      </c>
      <c r="AA64" s="58">
        <v>85853.824946196823</v>
      </c>
      <c r="AB64" s="40">
        <v>47307.509815092904</v>
      </c>
      <c r="AC64" s="40">
        <v>23730.830512517379</v>
      </c>
      <c r="AD64" s="40"/>
      <c r="AE64" s="40">
        <v>221822.39684112152</v>
      </c>
      <c r="AF64" s="65">
        <f t="shared" si="2"/>
        <v>1989</v>
      </c>
      <c r="AG64" s="39">
        <v>0.31479999999999997</v>
      </c>
      <c r="AH64" s="39">
        <v>0.28052999999999995</v>
      </c>
      <c r="AI64" s="39">
        <v>0.24626000000000015</v>
      </c>
      <c r="AJ64" s="39">
        <v>0.21199000000000012</v>
      </c>
      <c r="AK64" s="39">
        <v>0.1777200000000001</v>
      </c>
      <c r="AL64" s="39">
        <v>0.14345000000000008</v>
      </c>
      <c r="AM64" s="40" t="s">
        <v>115</v>
      </c>
      <c r="AN64" s="39">
        <f t="shared" si="10"/>
        <v>0.24626000000000015</v>
      </c>
      <c r="AO64" s="40">
        <f t="shared" si="26"/>
        <v>142275.63207179841</v>
      </c>
      <c r="AP64" s="40"/>
      <c r="AQ64" s="40">
        <f t="shared" si="11"/>
        <v>298103.10907858063</v>
      </c>
      <c r="AR64" s="40">
        <f t="shared" si="12"/>
        <v>215522.92920886228</v>
      </c>
      <c r="AS64" s="40">
        <f t="shared" si="13"/>
        <v>142275.63207179841</v>
      </c>
      <c r="AT64" s="40">
        <f t="shared" si="14"/>
        <v>85853.82494619675</v>
      </c>
      <c r="AU64" s="40">
        <f t="shared" si="15"/>
        <v>47307.509815092875</v>
      </c>
      <c r="AV64" s="40">
        <f t="shared" si="16"/>
        <v>23730.830512517379</v>
      </c>
      <c r="AX64" s="39">
        <f t="shared" si="17"/>
        <v>0.26650000000000001</v>
      </c>
      <c r="BE64" s="40"/>
      <c r="BK64" s="5"/>
      <c r="BL64" s="40"/>
      <c r="BM64" s="40"/>
      <c r="BN64" s="40"/>
      <c r="BO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R64" s="5"/>
      <c r="CS64" s="5"/>
      <c r="CT64" s="5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FK64" s="5"/>
      <c r="FZ64" s="40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Y64" s="40"/>
      <c r="IF64" s="40"/>
      <c r="IG64" s="40"/>
      <c r="IH64" s="44"/>
      <c r="II64" s="39"/>
      <c r="IK64" s="49"/>
      <c r="IL64" s="50"/>
      <c r="IM64" s="49"/>
      <c r="IN64" s="49"/>
      <c r="IO64" s="49"/>
      <c r="IP64" s="49"/>
      <c r="IQ64" s="49"/>
      <c r="IR64" s="49"/>
      <c r="IS64" s="49"/>
      <c r="IT64" s="49"/>
      <c r="IU64" s="49"/>
      <c r="IV64" s="49"/>
      <c r="IW64" s="55"/>
      <c r="IX64" s="49"/>
      <c r="IY64" s="49"/>
      <c r="JA64" s="49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ND64" s="49"/>
      <c r="NE64" s="39"/>
      <c r="NF64" s="49"/>
      <c r="NH64" s="40"/>
      <c r="NI64" s="40"/>
      <c r="NJ64" s="40"/>
      <c r="NK64" s="40"/>
      <c r="NL64" s="40"/>
      <c r="NM64" s="40"/>
      <c r="NS64" s="5"/>
      <c r="NU64" s="5"/>
      <c r="NW64" s="5"/>
      <c r="NX64" s="5"/>
      <c r="NY64" s="5"/>
      <c r="NZ64" s="5"/>
      <c r="OA64" s="5"/>
      <c r="OB64" s="5"/>
    </row>
    <row r="65" spans="1:392">
      <c r="A65" s="35">
        <v>1990</v>
      </c>
      <c r="B65" s="36">
        <v>-3.0599999999999999E-2</v>
      </c>
      <c r="C65" s="36">
        <v>6.5024999999999999E-2</v>
      </c>
      <c r="D65" s="38">
        <f t="shared" si="6"/>
        <v>7.650000000000004E-3</v>
      </c>
      <c r="E65" s="40">
        <f t="shared" si="31"/>
        <v>288981.15394077607</v>
      </c>
      <c r="F65" s="40">
        <f t="shared" si="30"/>
        <v>25273.927766593821</v>
      </c>
      <c r="G65" s="40">
        <f t="shared" si="32"/>
        <v>82753.19863824085</v>
      </c>
      <c r="H65" s="40">
        <f t="shared" si="33"/>
        <v>60610.842018906849</v>
      </c>
      <c r="I65" s="40">
        <f t="shared" si="18"/>
        <v>143364.04065714771</v>
      </c>
      <c r="J65" s="59">
        <v>5.3999999999999999E-2</v>
      </c>
      <c r="K65" s="61">
        <f t="shared" si="19"/>
        <v>7.5282447031571396</v>
      </c>
      <c r="L65" s="39">
        <f t="shared" si="37"/>
        <v>0.13799207027334126</v>
      </c>
      <c r="M65" s="39">
        <f t="shared" si="38"/>
        <v>0.12995387711622985</v>
      </c>
      <c r="N65" s="39">
        <f t="shared" si="39"/>
        <v>0.13580006641716103</v>
      </c>
      <c r="P65" s="39">
        <f t="shared" si="40"/>
        <v>0.11116556915934517</v>
      </c>
      <c r="Q65" s="39">
        <f t="shared" si="41"/>
        <v>9.2879938841611942E-2</v>
      </c>
      <c r="R65" s="39">
        <f t="shared" si="42"/>
        <v>0.10644872242067582</v>
      </c>
      <c r="T65" s="39">
        <f t="shared" si="34"/>
        <v>0.11622058745191577</v>
      </c>
      <c r="U65" s="39">
        <f t="shared" si="35"/>
        <v>6.0103444568575748E-2</v>
      </c>
      <c r="V65" s="39">
        <f t="shared" si="36"/>
        <v>9.6681717439709214E-2</v>
      </c>
      <c r="X65" s="40">
        <v>288981.15394077607</v>
      </c>
      <c r="Y65" s="40">
        <v>213049.8035961907</v>
      </c>
      <c r="Z65" s="40">
        <v>143364.04065714771</v>
      </c>
      <c r="AA65" s="58">
        <v>88152.561109131231</v>
      </c>
      <c r="AB65" s="40">
        <v>49478.924515605671</v>
      </c>
      <c r="AC65" s="40">
        <v>25273.927766593821</v>
      </c>
      <c r="AD65" s="40"/>
      <c r="AE65" s="40">
        <v>223519.33817695614</v>
      </c>
      <c r="AF65" s="65">
        <f t="shared" si="2"/>
        <v>1990</v>
      </c>
      <c r="AG65" s="39">
        <v>-3.0599999999999961E-2</v>
      </c>
      <c r="AH65" s="39">
        <v>-1.1475000000000013E-2</v>
      </c>
      <c r="AI65" s="39">
        <v>7.6500000000001567E-3</v>
      </c>
      <c r="AJ65" s="39">
        <v>2.6774999999999771E-2</v>
      </c>
      <c r="AK65" s="39">
        <v>4.5900000000000052E-2</v>
      </c>
      <c r="AL65" s="39">
        <v>6.5024999999999888E-2</v>
      </c>
      <c r="AM65" s="40" t="s">
        <v>115</v>
      </c>
      <c r="AN65" s="39">
        <f t="shared" si="10"/>
        <v>7.6500000000001567E-3</v>
      </c>
      <c r="AO65" s="40">
        <f t="shared" si="26"/>
        <v>143364.04065714768</v>
      </c>
      <c r="AP65" s="40"/>
      <c r="AQ65" s="40">
        <f t="shared" si="11"/>
        <v>288981.15394077607</v>
      </c>
      <c r="AR65" s="40">
        <f t="shared" si="12"/>
        <v>213049.80359619058</v>
      </c>
      <c r="AS65" s="40">
        <f t="shared" si="13"/>
        <v>143364.04065714768</v>
      </c>
      <c r="AT65" s="40">
        <f t="shared" si="14"/>
        <v>88152.561109131144</v>
      </c>
      <c r="AU65" s="40">
        <f t="shared" si="15"/>
        <v>49478.924515605642</v>
      </c>
      <c r="AV65" s="40">
        <f t="shared" si="16"/>
        <v>25273.927766593821</v>
      </c>
      <c r="AX65" s="39">
        <f t="shared" si="17"/>
        <v>-8.4599999999999995E-2</v>
      </c>
      <c r="BE65" s="40"/>
      <c r="BK65" s="5"/>
      <c r="BL65" s="40"/>
      <c r="BM65" s="40"/>
      <c r="BN65" s="40"/>
      <c r="BO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R65" s="5"/>
      <c r="CS65" s="5"/>
      <c r="CT65" s="5"/>
      <c r="EE65" s="40"/>
      <c r="EF65" s="40"/>
      <c r="EG65" s="40"/>
      <c r="EH65" s="40"/>
      <c r="EI65" s="40"/>
      <c r="EJ65" s="40"/>
      <c r="EK65" s="40"/>
      <c r="EL65" s="40"/>
      <c r="EM65" s="40"/>
      <c r="EN65" s="40"/>
      <c r="EO65" s="40"/>
      <c r="EP65" s="40"/>
      <c r="EQ65" s="40"/>
      <c r="ER65" s="40"/>
      <c r="ES65" s="40"/>
      <c r="FK65" s="5"/>
      <c r="FZ65" s="40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Y65" s="40"/>
      <c r="IF65" s="40"/>
      <c r="IG65" s="40"/>
      <c r="IH65" s="44"/>
      <c r="II65" s="39"/>
      <c r="IK65" s="49"/>
      <c r="IL65" s="50"/>
      <c r="IM65" s="49"/>
      <c r="IN65" s="49"/>
      <c r="IO65" s="49"/>
      <c r="IP65" s="49"/>
      <c r="IQ65" s="49"/>
      <c r="IR65" s="49"/>
      <c r="IS65" s="49"/>
      <c r="IT65" s="49"/>
      <c r="IU65" s="49"/>
      <c r="IV65" s="49"/>
      <c r="IW65" s="55"/>
      <c r="IX65" s="49"/>
      <c r="IY65" s="49"/>
      <c r="JA65" s="49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ND65" s="49"/>
      <c r="NE65" s="39"/>
      <c r="NF65" s="49"/>
      <c r="NH65" s="40"/>
      <c r="NI65" s="40"/>
      <c r="NJ65" s="40"/>
      <c r="NK65" s="40"/>
      <c r="NL65" s="40"/>
      <c r="NM65" s="40"/>
      <c r="NS65" s="5"/>
      <c r="NU65" s="5"/>
      <c r="NW65" s="5"/>
      <c r="NX65" s="5"/>
      <c r="NY65" s="5"/>
      <c r="NZ65" s="5"/>
      <c r="OA65" s="5"/>
      <c r="OB65" s="5"/>
    </row>
    <row r="66" spans="1:392">
      <c r="A66" s="35">
        <v>1991</v>
      </c>
      <c r="B66" s="36">
        <v>0.30230000000000001</v>
      </c>
      <c r="C66" s="36">
        <v>0.14019999999999999</v>
      </c>
      <c r="D66" s="38">
        <f t="shared" si="6"/>
        <v>0.23746</v>
      </c>
      <c r="E66" s="40">
        <f t="shared" si="31"/>
        <v>376340.1567770727</v>
      </c>
      <c r="F66" s="40">
        <f t="shared" si="30"/>
        <v>28817.332439470276</v>
      </c>
      <c r="G66" s="40">
        <f t="shared" si="32"/>
        <v>112021.79408868207</v>
      </c>
      <c r="H66" s="40">
        <f t="shared" si="33"/>
        <v>65385.471662911928</v>
      </c>
      <c r="I66" s="40">
        <f t="shared" si="18"/>
        <v>177407.26575159401</v>
      </c>
      <c r="J66" s="59">
        <v>4.2299999999999997E-2</v>
      </c>
      <c r="K66" s="61">
        <f t="shared" si="19"/>
        <v>7.8466894541006864</v>
      </c>
      <c r="L66" s="39">
        <f t="shared" si="37"/>
        <v>0.17408908283737912</v>
      </c>
      <c r="M66" s="39">
        <f t="shared" si="38"/>
        <v>0.13423626982126091</v>
      </c>
      <c r="N66" s="39">
        <f t="shared" si="39"/>
        <v>0.15899627204444</v>
      </c>
      <c r="P66" s="39">
        <f t="shared" si="40"/>
        <v>0.11847741770097198</v>
      </c>
      <c r="Q66" s="39">
        <f t="shared" si="41"/>
        <v>9.457997187402567E-2</v>
      </c>
      <c r="R66" s="39">
        <f t="shared" si="42"/>
        <v>0.1116118766178209</v>
      </c>
      <c r="T66" s="39">
        <f t="shared" si="34"/>
        <v>0.11766156782347625</v>
      </c>
      <c r="U66" s="39">
        <f t="shared" si="35"/>
        <v>6.3530612339718129E-2</v>
      </c>
      <c r="V66" s="39">
        <f t="shared" si="36"/>
        <v>9.8862839311932404E-2</v>
      </c>
      <c r="X66" s="40">
        <v>376340.1567770727</v>
      </c>
      <c r="Y66" s="40">
        <v>270547.6845907307</v>
      </c>
      <c r="Z66" s="40">
        <v>177407.26575159401</v>
      </c>
      <c r="AA66" s="58">
        <v>106227.36223894751</v>
      </c>
      <c r="AB66" s="40">
        <v>58019.976465489533</v>
      </c>
      <c r="AC66" s="40">
        <v>28817.332439470276</v>
      </c>
      <c r="AD66" s="40"/>
      <c r="AE66" s="40">
        <v>262103.24633306236</v>
      </c>
      <c r="AF66" s="65">
        <f t="shared" si="2"/>
        <v>1991</v>
      </c>
      <c r="AG66" s="39">
        <v>0.30230000000000001</v>
      </c>
      <c r="AH66" s="39">
        <v>0.26988000000000034</v>
      </c>
      <c r="AI66" s="39">
        <v>0.23746</v>
      </c>
      <c r="AJ66" s="39">
        <v>0.20504000000000011</v>
      </c>
      <c r="AK66" s="39">
        <v>0.17262000000000022</v>
      </c>
      <c r="AL66" s="39">
        <v>0.1402000000000001</v>
      </c>
      <c r="AM66" s="40" t="s">
        <v>115</v>
      </c>
      <c r="AN66" s="39">
        <f t="shared" si="10"/>
        <v>0.23746</v>
      </c>
      <c r="AO66" s="40">
        <f t="shared" si="26"/>
        <v>177407.26575159398</v>
      </c>
      <c r="AP66" s="40"/>
      <c r="AQ66" s="40">
        <f t="shared" si="11"/>
        <v>376340.1567770727</v>
      </c>
      <c r="AR66" s="40">
        <f t="shared" si="12"/>
        <v>270547.68459073058</v>
      </c>
      <c r="AS66" s="40">
        <f t="shared" si="13"/>
        <v>177407.26575159398</v>
      </c>
      <c r="AT66" s="40">
        <f t="shared" si="14"/>
        <v>106227.3622389474</v>
      </c>
      <c r="AU66" s="40">
        <f t="shared" si="15"/>
        <v>58019.976465489497</v>
      </c>
      <c r="AV66" s="40">
        <f t="shared" si="16"/>
        <v>28817.332439470276</v>
      </c>
      <c r="AX66" s="39">
        <f t="shared" si="17"/>
        <v>0.26</v>
      </c>
      <c r="BE66" s="40"/>
      <c r="BK66" s="5"/>
      <c r="BL66" s="40"/>
      <c r="BM66" s="40"/>
      <c r="BN66" s="40"/>
      <c r="BO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R66" s="5"/>
      <c r="CS66" s="5"/>
      <c r="CT66" s="5"/>
      <c r="EE66" s="40"/>
      <c r="EF66" s="40"/>
      <c r="EG66" s="40"/>
      <c r="EH66" s="40"/>
      <c r="EI66" s="40"/>
      <c r="EJ66" s="40"/>
      <c r="EK66" s="40"/>
      <c r="EL66" s="40"/>
      <c r="EM66" s="40"/>
      <c r="EN66" s="40"/>
      <c r="EO66" s="40"/>
      <c r="EP66" s="40"/>
      <c r="EQ66" s="40"/>
      <c r="ER66" s="40"/>
      <c r="ES66" s="40"/>
      <c r="FK66" s="5"/>
      <c r="FZ66" s="40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Y66" s="40"/>
      <c r="IF66" s="40"/>
      <c r="IG66" s="40"/>
      <c r="IH66" s="44"/>
      <c r="II66" s="39"/>
      <c r="IK66" s="49"/>
      <c r="IL66" s="50"/>
      <c r="IM66" s="49"/>
      <c r="IN66" s="49"/>
      <c r="IO66" s="49"/>
      <c r="IP66" s="49"/>
      <c r="IQ66" s="49"/>
      <c r="IR66" s="49"/>
      <c r="IS66" s="49"/>
      <c r="IT66" s="49"/>
      <c r="IU66" s="49"/>
      <c r="IV66" s="49"/>
      <c r="IW66" s="55"/>
      <c r="IX66" s="49"/>
      <c r="IY66" s="49"/>
      <c r="JA66" s="49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ND66" s="49"/>
      <c r="NE66" s="39"/>
      <c r="NF66" s="49"/>
      <c r="NH66" s="40"/>
      <c r="NI66" s="40"/>
      <c r="NJ66" s="40"/>
      <c r="NK66" s="40"/>
      <c r="NL66" s="40"/>
      <c r="NM66" s="40"/>
      <c r="NS66" s="5"/>
      <c r="NU66" s="5"/>
      <c r="NW66" s="5"/>
      <c r="NX66" s="5"/>
      <c r="NY66" s="5"/>
      <c r="NZ66" s="5"/>
      <c r="OA66" s="5"/>
      <c r="OB66" s="5"/>
    </row>
    <row r="67" spans="1:392">
      <c r="A67" s="35">
        <v>1992</v>
      </c>
      <c r="B67" s="36">
        <v>7.4899999999999994E-2</v>
      </c>
      <c r="C67" s="36">
        <v>9.2825000000000005E-2</v>
      </c>
      <c r="D67" s="38">
        <f t="shared" si="6"/>
        <v>8.2070000000000004E-2</v>
      </c>
      <c r="E67" s="40">
        <f t="shared" si="31"/>
        <v>404528.03451967542</v>
      </c>
      <c r="F67" s="40">
        <f t="shared" ref="F67:F94" si="43">F66*(1+C67)</f>
        <v>31492.301323164102</v>
      </c>
      <c r="G67" s="40">
        <f t="shared" si="32"/>
        <v>114417.04197383302</v>
      </c>
      <c r="H67" s="40">
        <f t="shared" si="33"/>
        <v>77550.038077994293</v>
      </c>
      <c r="I67" s="40">
        <f t="shared" si="18"/>
        <v>191967.0800518273</v>
      </c>
      <c r="J67" s="59">
        <v>3.0300000000000001E-2</v>
      </c>
      <c r="K67" s="61">
        <f t="shared" si="19"/>
        <v>8.0844441445599369</v>
      </c>
      <c r="L67" s="39">
        <f t="shared" si="37"/>
        <v>0.16082831747341841</v>
      </c>
      <c r="M67" s="39">
        <f t="shared" si="38"/>
        <v>0.11875700169845893</v>
      </c>
      <c r="N67" s="39">
        <f t="shared" si="39"/>
        <v>0.14479576375476477</v>
      </c>
      <c r="P67" s="39">
        <f t="shared" si="40"/>
        <v>0.1129153018620348</v>
      </c>
      <c r="Q67" s="39">
        <f t="shared" si="41"/>
        <v>9.551733735986967E-2</v>
      </c>
      <c r="R67" s="39">
        <f t="shared" si="42"/>
        <v>0.10860672170284458</v>
      </c>
      <c r="T67" s="39">
        <f t="shared" si="34"/>
        <v>0.11502261494865618</v>
      </c>
      <c r="U67" s="39">
        <f t="shared" si="35"/>
        <v>6.5049829439441487E-2</v>
      </c>
      <c r="V67" s="39">
        <f t="shared" si="36"/>
        <v>9.7873431513645359E-2</v>
      </c>
      <c r="X67" s="40">
        <v>404528.03451967542</v>
      </c>
      <c r="Y67" s="40">
        <v>291781.61961583421</v>
      </c>
      <c r="Z67" s="40">
        <v>191967.0800518273</v>
      </c>
      <c r="AA67" s="58">
        <v>115326.26695152455</v>
      </c>
      <c r="AB67" s="40">
        <v>63197.679165269823</v>
      </c>
      <c r="AC67" s="40">
        <v>31492.301323164102</v>
      </c>
      <c r="AD67" s="40"/>
      <c r="AE67" s="40">
        <v>285493.34003582486</v>
      </c>
      <c r="AF67" s="65">
        <f t="shared" ref="AF67:AF92" si="44">AF68-1</f>
        <v>1992</v>
      </c>
      <c r="AG67" s="39">
        <v>7.4899999999999967E-2</v>
      </c>
      <c r="AH67" s="39">
        <v>7.8485000000000138E-2</v>
      </c>
      <c r="AI67" s="39">
        <v>8.2069999999999865E-2</v>
      </c>
      <c r="AJ67" s="39">
        <v>8.5655000000000037E-2</v>
      </c>
      <c r="AK67" s="39">
        <v>8.9239999999999986E-2</v>
      </c>
      <c r="AL67" s="39">
        <v>9.2824999999999935E-2</v>
      </c>
      <c r="AM67" s="40" t="s">
        <v>115</v>
      </c>
      <c r="AN67" s="39">
        <f t="shared" si="10"/>
        <v>8.2069999999999865E-2</v>
      </c>
      <c r="AO67" s="40">
        <f t="shared" si="26"/>
        <v>191967.08005182727</v>
      </c>
      <c r="AP67" s="40"/>
      <c r="AQ67" s="40">
        <f t="shared" si="11"/>
        <v>404528.03451967542</v>
      </c>
      <c r="AR67" s="40">
        <f t="shared" si="12"/>
        <v>291781.61961583409</v>
      </c>
      <c r="AS67" s="40">
        <f t="shared" si="13"/>
        <v>191967.08005182727</v>
      </c>
      <c r="AT67" s="40">
        <f t="shared" si="14"/>
        <v>115326.26695152445</v>
      </c>
      <c r="AU67" s="40">
        <f t="shared" si="15"/>
        <v>63197.679165269779</v>
      </c>
      <c r="AV67" s="40">
        <f t="shared" si="16"/>
        <v>31492.301323164102</v>
      </c>
      <c r="AX67" s="39">
        <f t="shared" si="17"/>
        <v>4.4599999999999994E-2</v>
      </c>
      <c r="BE67" s="40"/>
      <c r="BK67" s="5"/>
      <c r="BL67" s="40"/>
      <c r="BM67" s="40"/>
      <c r="BN67" s="40"/>
      <c r="BO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R67" s="5"/>
      <c r="CS67" s="5"/>
      <c r="CT67" s="5"/>
      <c r="EE67" s="40"/>
      <c r="EF67" s="40"/>
      <c r="EG67" s="40"/>
      <c r="EH67" s="40"/>
      <c r="EI67" s="40"/>
      <c r="EJ67" s="40"/>
      <c r="EK67" s="40"/>
      <c r="EL67" s="40"/>
      <c r="EM67" s="40"/>
      <c r="EN67" s="40"/>
      <c r="EO67" s="40"/>
      <c r="EP67" s="40"/>
      <c r="EQ67" s="40"/>
      <c r="ER67" s="40"/>
      <c r="ES67" s="40"/>
      <c r="FK67" s="5"/>
      <c r="FZ67" s="40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Y67" s="40"/>
      <c r="IF67" s="40"/>
      <c r="IG67" s="40"/>
      <c r="IH67" s="44"/>
      <c r="II67" s="39"/>
      <c r="IK67" s="49"/>
      <c r="IL67" s="50"/>
      <c r="IM67" s="49"/>
      <c r="IN67" s="49"/>
      <c r="IO67" s="49"/>
      <c r="IP67" s="49"/>
      <c r="IQ67" s="49"/>
      <c r="IR67" s="49"/>
      <c r="IS67" s="49"/>
      <c r="IT67" s="49"/>
      <c r="IU67" s="49"/>
      <c r="IV67" s="49"/>
      <c r="IW67" s="55"/>
      <c r="IX67" s="49"/>
      <c r="IY67" s="49"/>
      <c r="JA67" s="49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ND67" s="49"/>
      <c r="NE67" s="39"/>
      <c r="NF67" s="49"/>
      <c r="NH67" s="40"/>
      <c r="NI67" s="40"/>
      <c r="NJ67" s="40"/>
      <c r="NK67" s="40"/>
      <c r="NL67" s="40"/>
      <c r="NM67" s="40"/>
      <c r="NS67" s="5"/>
      <c r="NU67" s="5"/>
      <c r="NW67" s="5"/>
      <c r="NX67" s="5"/>
      <c r="NY67" s="5"/>
      <c r="NZ67" s="5"/>
      <c r="OA67" s="5"/>
      <c r="OB67" s="5"/>
    </row>
    <row r="68" spans="1:392">
      <c r="A68" s="35">
        <v>1993</v>
      </c>
      <c r="B68" s="36">
        <v>9.9699999999999997E-2</v>
      </c>
      <c r="C68" s="36">
        <v>0.12517500000000001</v>
      </c>
      <c r="D68" s="38">
        <f t="shared" ref="D68:D94" si="45">(SB*B68+(1-SB)*C68)</f>
        <v>0.10989</v>
      </c>
      <c r="E68" s="40">
        <f t="shared" ref="E68:E94" si="46">E67*(1+B68)</f>
        <v>444859.47956128704</v>
      </c>
      <c r="F68" s="40">
        <f t="shared" si="43"/>
        <v>35434.350141291172</v>
      </c>
      <c r="G68" s="40">
        <f t="shared" ref="G68:G94" si="47">I67*SB*(1+B68)</f>
        <v>126663.71875979667</v>
      </c>
      <c r="H68" s="40">
        <f t="shared" ref="H68:H94" si="48">I67*(1-SB)*(1+C68)</f>
        <v>86398.623718925926</v>
      </c>
      <c r="I68" s="40">
        <f t="shared" si="18"/>
        <v>213062.3424787226</v>
      </c>
      <c r="J68" s="59">
        <v>2.9499999999999998E-2</v>
      </c>
      <c r="K68" s="61">
        <f t="shared" si="19"/>
        <v>8.3229352468244553</v>
      </c>
      <c r="L68" s="39">
        <f t="shared" si="37"/>
        <v>0.14852001701931972</v>
      </c>
      <c r="M68" s="39">
        <f t="shared" si="38"/>
        <v>0.12022921635628392</v>
      </c>
      <c r="N68" s="39">
        <f t="shared" si="39"/>
        <v>0.13797573015735765</v>
      </c>
      <c r="P68" s="39">
        <f t="shared" si="40"/>
        <v>0.12688427297808014</v>
      </c>
      <c r="Q68" s="39">
        <f t="shared" si="41"/>
        <v>9.9399313756915353E-2</v>
      </c>
      <c r="R68" s="39">
        <f t="shared" si="42"/>
        <v>0.11824376704542905</v>
      </c>
      <c r="T68" s="39">
        <f t="shared" si="34"/>
        <v>0.11801519690434348</v>
      </c>
      <c r="U68" s="39">
        <f t="shared" si="35"/>
        <v>6.7583077346780041E-2</v>
      </c>
      <c r="V68" s="39">
        <f t="shared" si="36"/>
        <v>0.10068354109934741</v>
      </c>
      <c r="X68" s="40">
        <v>444859.47956128704</v>
      </c>
      <c r="Y68" s="40">
        <v>322358.87444347551</v>
      </c>
      <c r="Z68" s="40">
        <v>213062.3424787226</v>
      </c>
      <c r="AA68" s="58">
        <v>128587.05775694561</v>
      </c>
      <c r="AB68" s="40">
        <v>70786.456479435423</v>
      </c>
      <c r="AC68" s="40">
        <v>35434.350141291172</v>
      </c>
      <c r="AD68" s="40"/>
      <c r="AE68" s="40">
        <v>319775.38030732668</v>
      </c>
      <c r="AF68" s="65">
        <f t="shared" si="44"/>
        <v>1993</v>
      </c>
      <c r="AG68" s="39">
        <v>9.96999999999999E-2</v>
      </c>
      <c r="AH68" s="39">
        <v>0.10479499999999975</v>
      </c>
      <c r="AI68" s="39">
        <v>0.10989000000000004</v>
      </c>
      <c r="AJ68" s="39">
        <v>0.11498500000000011</v>
      </c>
      <c r="AK68" s="39">
        <v>0.12007999999999996</v>
      </c>
      <c r="AL68" s="39">
        <v>0.12517500000000004</v>
      </c>
      <c r="AM68" s="40" t="s">
        <v>115</v>
      </c>
      <c r="AN68" s="39">
        <f t="shared" ref="AN68:AN94" si="49">IF(AM68="A",AG68,IF(AM68="B",AH68,IF(AM68="C",AI68,IF(AM68="D",AJ68,IF(AM68="E",AK68,IF(AM68="F",AL68,"ERROR"))))))</f>
        <v>0.10989000000000004</v>
      </c>
      <c r="AO68" s="40">
        <f t="shared" si="26"/>
        <v>213062.34247872257</v>
      </c>
      <c r="AP68" s="40"/>
      <c r="AQ68" s="40">
        <f t="shared" ref="AQ68:AQ94" si="50">AQ67*(1+AG68)</f>
        <v>444859.47956128704</v>
      </c>
      <c r="AR68" s="40">
        <f t="shared" ref="AR68:AR94" si="51">AR67*(1+AH68)</f>
        <v>322358.87444347533</v>
      </c>
      <c r="AS68" s="40">
        <f t="shared" ref="AS68:AS94" si="52">AS67*(1+AI68)</f>
        <v>213062.34247872257</v>
      </c>
      <c r="AT68" s="40">
        <f t="shared" ref="AT68:AT94" si="53">AT67*(1+AJ68)</f>
        <v>128587.05775694551</v>
      </c>
      <c r="AU68" s="40">
        <f t="shared" ref="AU68:AU94" si="54">AU67*(1+AK68)</f>
        <v>70786.456479435379</v>
      </c>
      <c r="AV68" s="40">
        <f t="shared" ref="AV68:AV94" si="55">AV67*(1+AL68)</f>
        <v>35434.350141291172</v>
      </c>
      <c r="AX68" s="39">
        <f t="shared" ref="AX68:AX94" si="56">B68-J68</f>
        <v>7.0199999999999999E-2</v>
      </c>
      <c r="BE68" s="40"/>
      <c r="BK68" s="5"/>
      <c r="BL68" s="40"/>
      <c r="BM68" s="40"/>
      <c r="BN68" s="40"/>
      <c r="BO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R68" s="5"/>
      <c r="CS68" s="5"/>
      <c r="CT68" s="5"/>
      <c r="EE68" s="40"/>
      <c r="EF68" s="40"/>
      <c r="EG68" s="40"/>
      <c r="EH68" s="40"/>
      <c r="EI68" s="40"/>
      <c r="EJ68" s="40"/>
      <c r="EK68" s="40"/>
      <c r="EL68" s="40"/>
      <c r="EM68" s="40"/>
      <c r="EN68" s="40"/>
      <c r="EO68" s="40"/>
      <c r="EP68" s="40"/>
      <c r="EQ68" s="40"/>
      <c r="ER68" s="40"/>
      <c r="ES68" s="40"/>
      <c r="FK68" s="5"/>
      <c r="FZ68" s="40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Y68" s="40"/>
      <c r="IF68" s="40"/>
      <c r="IG68" s="40"/>
      <c r="IH68" s="44"/>
      <c r="II68" s="39"/>
      <c r="IK68" s="49"/>
      <c r="IL68" s="50"/>
      <c r="IM68" s="49"/>
      <c r="IN68" s="49"/>
      <c r="IO68" s="49"/>
      <c r="IP68" s="49"/>
      <c r="IQ68" s="49"/>
      <c r="IR68" s="49"/>
      <c r="IS68" s="49"/>
      <c r="IT68" s="49"/>
      <c r="IU68" s="49"/>
      <c r="IV68" s="49"/>
      <c r="IW68" s="55"/>
      <c r="IX68" s="49"/>
      <c r="IY68" s="49"/>
      <c r="JA68" s="49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ND68" s="49"/>
      <c r="NE68" s="39"/>
      <c r="NF68" s="49"/>
      <c r="NH68" s="40"/>
      <c r="NI68" s="40"/>
      <c r="NJ68" s="40"/>
      <c r="NK68" s="40"/>
      <c r="NL68" s="40"/>
      <c r="NM68" s="40"/>
      <c r="NS68" s="5"/>
      <c r="NU68" s="5"/>
      <c r="NW68" s="5"/>
      <c r="NX68" s="5"/>
      <c r="NY68" s="5"/>
      <c r="NZ68" s="5"/>
      <c r="OA68" s="5"/>
      <c r="OB68" s="5"/>
    </row>
    <row r="69" spans="1:392">
      <c r="A69" s="35">
        <v>1994</v>
      </c>
      <c r="B69" s="36">
        <v>1.3299999999999999E-2</v>
      </c>
      <c r="C69" s="36">
        <v>-1.6074999999999999E-2</v>
      </c>
      <c r="D69" s="38">
        <f t="shared" si="45"/>
        <v>1.5499999999999993E-3</v>
      </c>
      <c r="E69" s="40">
        <f t="shared" si="46"/>
        <v>450776.11063945218</v>
      </c>
      <c r="F69" s="40">
        <f t="shared" si="43"/>
        <v>34864.742962769917</v>
      </c>
      <c r="G69" s="40">
        <f t="shared" si="47"/>
        <v>129537.64298021377</v>
      </c>
      <c r="H69" s="40">
        <f t="shared" si="48"/>
        <v>83854.946129350865</v>
      </c>
      <c r="I69" s="40">
        <f t="shared" ref="I69:I88" si="57">SUM(G69:H69)</f>
        <v>213392.58910956464</v>
      </c>
      <c r="J69" s="59">
        <v>2.6100000000000002E-2</v>
      </c>
      <c r="K69" s="61">
        <f t="shared" ref="K69:K94" si="58">K68*(1+J69)</f>
        <v>8.5401638567665739</v>
      </c>
      <c r="L69" s="39">
        <f t="shared" si="37"/>
        <v>0.14319514956100066</v>
      </c>
      <c r="M69" s="39">
        <f t="shared" si="38"/>
        <v>0.10422267400728269</v>
      </c>
      <c r="N69" s="39">
        <f t="shared" si="39"/>
        <v>0.12824200940219899</v>
      </c>
      <c r="P69" s="39">
        <f t="shared" si="40"/>
        <v>0.1446568446957186</v>
      </c>
      <c r="Q69" s="39">
        <f t="shared" si="41"/>
        <v>9.8363502762905286E-2</v>
      </c>
      <c r="R69" s="39">
        <f t="shared" si="42"/>
        <v>0.12774348921547451</v>
      </c>
      <c r="T69" s="39">
        <f t="shared" si="34"/>
        <v>0.10663688359326917</v>
      </c>
      <c r="U69" s="39">
        <f t="shared" si="35"/>
        <v>6.6069582830292628E-2</v>
      </c>
      <c r="V69" s="39">
        <f t="shared" si="36"/>
        <v>9.2867261639853371E-2</v>
      </c>
      <c r="X69" s="40">
        <v>450776.11063945218</v>
      </c>
      <c r="Y69" s="40">
        <v>324752.38908621832</v>
      </c>
      <c r="Z69" s="40">
        <v>213392.58910956464</v>
      </c>
      <c r="AA69" s="58">
        <v>128030.91873214682</v>
      </c>
      <c r="AB69" s="40">
        <v>70064.43462334518</v>
      </c>
      <c r="AC69" s="40">
        <v>34864.742962769917</v>
      </c>
      <c r="AD69" s="40"/>
      <c r="AE69" s="40">
        <v>316513.67142819194</v>
      </c>
      <c r="AF69" s="65">
        <f t="shared" si="44"/>
        <v>1994</v>
      </c>
      <c r="AG69" s="39">
        <v>1.330000000000009E-2</v>
      </c>
      <c r="AH69" s="39">
        <v>7.4250000000000149E-3</v>
      </c>
      <c r="AI69" s="39">
        <v>1.5500000000001624E-3</v>
      </c>
      <c r="AJ69" s="39">
        <v>-4.3250000000000233E-3</v>
      </c>
      <c r="AK69" s="39">
        <v>-1.0199999999999987E-2</v>
      </c>
      <c r="AL69" s="39">
        <v>-1.607499999999995E-2</v>
      </c>
      <c r="AM69" s="40" t="s">
        <v>115</v>
      </c>
      <c r="AN69" s="39">
        <f t="shared" si="49"/>
        <v>1.5500000000001624E-3</v>
      </c>
      <c r="AO69" s="40">
        <f t="shared" si="26"/>
        <v>213392.58910956461</v>
      </c>
      <c r="AP69" s="40"/>
      <c r="AQ69" s="40">
        <f t="shared" si="50"/>
        <v>450776.11063945218</v>
      </c>
      <c r="AR69" s="40">
        <f t="shared" si="51"/>
        <v>324752.38908621814</v>
      </c>
      <c r="AS69" s="40">
        <f t="shared" si="52"/>
        <v>213392.58910956461</v>
      </c>
      <c r="AT69" s="40">
        <f t="shared" si="53"/>
        <v>128030.91873214672</v>
      </c>
      <c r="AU69" s="40">
        <f t="shared" si="54"/>
        <v>70064.434623345136</v>
      </c>
      <c r="AV69" s="40">
        <f t="shared" si="55"/>
        <v>34864.742962769917</v>
      </c>
      <c r="AX69" s="39">
        <f t="shared" si="56"/>
        <v>-1.2800000000000002E-2</v>
      </c>
      <c r="BE69" s="40"/>
      <c r="BK69" s="5"/>
      <c r="BL69" s="40"/>
      <c r="BM69" s="40"/>
      <c r="BN69" s="40"/>
      <c r="BO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R69" s="5"/>
      <c r="CS69" s="5"/>
      <c r="CT69" s="5"/>
      <c r="EE69" s="40"/>
      <c r="EF69" s="40"/>
      <c r="EG69" s="40"/>
      <c r="EH69" s="40"/>
      <c r="EI69" s="40"/>
      <c r="EJ69" s="40"/>
      <c r="EK69" s="40"/>
      <c r="EL69" s="40"/>
      <c r="EM69" s="40"/>
      <c r="EN69" s="40"/>
      <c r="EO69" s="40"/>
      <c r="EP69" s="40"/>
      <c r="EQ69" s="40"/>
      <c r="ER69" s="40"/>
      <c r="ES69" s="40"/>
      <c r="FK69" s="5"/>
      <c r="FZ69" s="40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Y69" s="40"/>
      <c r="IF69" s="40"/>
      <c r="IG69" s="40"/>
      <c r="IH69" s="44"/>
      <c r="II69" s="39"/>
      <c r="IK69" s="49"/>
      <c r="IL69" s="50"/>
      <c r="IM69" s="49"/>
      <c r="IN69" s="49"/>
      <c r="IO69" s="49"/>
      <c r="IP69" s="49"/>
      <c r="IQ69" s="49"/>
      <c r="IR69" s="49"/>
      <c r="IS69" s="49"/>
      <c r="IT69" s="49"/>
      <c r="IU69" s="49"/>
      <c r="IV69" s="49"/>
      <c r="IW69" s="55"/>
      <c r="IX69" s="49"/>
      <c r="IY69" s="49"/>
      <c r="JA69" s="49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ND69" s="49"/>
      <c r="NE69" s="39"/>
      <c r="NF69" s="49"/>
      <c r="NH69" s="40"/>
      <c r="NI69" s="40"/>
      <c r="NJ69" s="40"/>
      <c r="NK69" s="40"/>
      <c r="NL69" s="40"/>
      <c r="NM69" s="40"/>
      <c r="NS69" s="5"/>
      <c r="NU69" s="5"/>
      <c r="NW69" s="5"/>
      <c r="NX69" s="5"/>
      <c r="NY69" s="5"/>
      <c r="NZ69" s="5"/>
      <c r="OA69" s="5"/>
      <c r="OB69" s="5"/>
    </row>
    <row r="70" spans="1:392">
      <c r="A70" s="35">
        <v>1995</v>
      </c>
      <c r="B70" s="36">
        <v>0.372</v>
      </c>
      <c r="C70" s="36">
        <v>0.17322500000000002</v>
      </c>
      <c r="D70" s="38">
        <f t="shared" si="45"/>
        <v>0.29248999999999997</v>
      </c>
      <c r="E70" s="40">
        <f t="shared" si="46"/>
        <v>618464.82379732828</v>
      </c>
      <c r="F70" s="40">
        <f t="shared" si="43"/>
        <v>40904.188062495734</v>
      </c>
      <c r="G70" s="40">
        <f t="shared" si="47"/>
        <v>175664.77935499357</v>
      </c>
      <c r="H70" s="40">
        <f t="shared" si="48"/>
        <v>100143.00814322759</v>
      </c>
      <c r="I70" s="40">
        <f t="shared" si="57"/>
        <v>275807.78749822115</v>
      </c>
      <c r="J70" s="59">
        <v>2.81E-2</v>
      </c>
      <c r="K70" s="61">
        <f t="shared" si="58"/>
        <v>8.7801424611417147</v>
      </c>
      <c r="L70" s="39">
        <f t="shared" si="37"/>
        <v>0.1482835997326617</v>
      </c>
      <c r="M70" s="39">
        <f t="shared" si="38"/>
        <v>0.10152513090987925</v>
      </c>
      <c r="N70" s="39">
        <f t="shared" si="39"/>
        <v>0.13037117487855654</v>
      </c>
      <c r="P70" s="39">
        <f t="shared" si="40"/>
        <v>0.14474033840790268</v>
      </c>
      <c r="Q70" s="39">
        <f t="shared" si="41"/>
        <v>0.10298503896373989</v>
      </c>
      <c r="R70" s="39">
        <f t="shared" si="42"/>
        <v>0.12947245588280998</v>
      </c>
      <c r="T70" s="39">
        <f t="shared" si="34"/>
        <v>0.10758076681067652</v>
      </c>
      <c r="U70" s="39">
        <f t="shared" si="35"/>
        <v>7.0038556532040941E-2</v>
      </c>
      <c r="V70" s="39">
        <f t="shared" si="36"/>
        <v>9.4896157356542554E-2</v>
      </c>
      <c r="X70" s="40">
        <v>618464.82379732828</v>
      </c>
      <c r="Y70" s="40">
        <v>432649.74659816886</v>
      </c>
      <c r="Z70" s="40">
        <v>275807.78749822115</v>
      </c>
      <c r="AA70" s="58">
        <v>160388.81297791592</v>
      </c>
      <c r="AB70" s="40">
        <v>84986.757909425243</v>
      </c>
      <c r="AC70" s="40">
        <v>40904.188062495734</v>
      </c>
      <c r="AD70" s="40"/>
      <c r="AE70" s="40">
        <v>383924.75316896831</v>
      </c>
      <c r="AF70" s="65">
        <f t="shared" si="44"/>
        <v>1995</v>
      </c>
      <c r="AG70" s="39">
        <v>0.37199999999999966</v>
      </c>
      <c r="AH70" s="39">
        <v>0.3322449999999999</v>
      </c>
      <c r="AI70" s="39">
        <v>0.29248999999999969</v>
      </c>
      <c r="AJ70" s="39">
        <v>0.25273499999999971</v>
      </c>
      <c r="AK70" s="39">
        <v>0.21298000000000017</v>
      </c>
      <c r="AL70" s="39">
        <v>0.17322499999999996</v>
      </c>
      <c r="AM70" s="40" t="s">
        <v>115</v>
      </c>
      <c r="AN70" s="39">
        <f t="shared" si="49"/>
        <v>0.29248999999999969</v>
      </c>
      <c r="AO70" s="40">
        <f t="shared" si="26"/>
        <v>275807.78749822109</v>
      </c>
      <c r="AP70" s="40"/>
      <c r="AQ70" s="40">
        <f t="shared" si="50"/>
        <v>618464.82379732828</v>
      </c>
      <c r="AR70" s="40">
        <f t="shared" si="51"/>
        <v>432649.74659816868</v>
      </c>
      <c r="AS70" s="40">
        <f t="shared" si="52"/>
        <v>275807.78749822109</v>
      </c>
      <c r="AT70" s="40">
        <f t="shared" si="53"/>
        <v>160388.81297791578</v>
      </c>
      <c r="AU70" s="40">
        <f t="shared" si="54"/>
        <v>84986.7579094252</v>
      </c>
      <c r="AV70" s="40">
        <f t="shared" si="55"/>
        <v>40904.188062495734</v>
      </c>
      <c r="AX70" s="39">
        <f t="shared" si="56"/>
        <v>0.34389999999999998</v>
      </c>
      <c r="BE70" s="40"/>
      <c r="BK70" s="5"/>
      <c r="BL70" s="40"/>
      <c r="BM70" s="40"/>
      <c r="BN70" s="40"/>
      <c r="BO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R70" s="5"/>
      <c r="CS70" s="5"/>
      <c r="CT70" s="5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FK70" s="5"/>
      <c r="FZ70" s="40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Y70" s="40"/>
      <c r="IF70" s="40"/>
      <c r="IG70" s="40"/>
      <c r="IH70" s="44"/>
      <c r="II70" s="39"/>
      <c r="IK70" s="49"/>
      <c r="IL70" s="50"/>
      <c r="IM70" s="49"/>
      <c r="IN70" s="49"/>
      <c r="IO70" s="49"/>
      <c r="IP70" s="49"/>
      <c r="IQ70" s="49"/>
      <c r="IR70" s="49"/>
      <c r="IS70" s="49"/>
      <c r="IT70" s="49"/>
      <c r="IU70" s="49"/>
      <c r="IV70" s="49"/>
      <c r="IW70" s="55"/>
      <c r="IX70" s="49"/>
      <c r="IY70" s="49"/>
      <c r="JA70" s="49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ND70" s="49"/>
      <c r="NE70" s="39"/>
      <c r="NF70" s="49"/>
      <c r="NH70" s="40"/>
      <c r="NI70" s="40"/>
      <c r="NJ70" s="40"/>
      <c r="NK70" s="40"/>
      <c r="NL70" s="40"/>
      <c r="NM70" s="40"/>
      <c r="NS70" s="5"/>
      <c r="NU70" s="5"/>
      <c r="NW70" s="5"/>
      <c r="NX70" s="5"/>
      <c r="NY70" s="5"/>
      <c r="NZ70" s="5"/>
      <c r="OA70" s="5"/>
      <c r="OB70" s="5"/>
    </row>
    <row r="71" spans="1:392">
      <c r="A71" s="35">
        <v>1996</v>
      </c>
      <c r="B71" s="36">
        <v>0.2268</v>
      </c>
      <c r="C71" s="36">
        <v>4.0050000000000002E-2</v>
      </c>
      <c r="D71" s="38">
        <f t="shared" si="45"/>
        <v>0.15210000000000001</v>
      </c>
      <c r="E71" s="40">
        <f t="shared" si="46"/>
        <v>758732.64583456225</v>
      </c>
      <c r="F71" s="40">
        <f t="shared" si="43"/>
        <v>42542.400794398687</v>
      </c>
      <c r="G71" s="40">
        <f t="shared" si="47"/>
        <v>203016.59622169062</v>
      </c>
      <c r="H71" s="40">
        <f t="shared" si="48"/>
        <v>114741.55575500995</v>
      </c>
      <c r="I71" s="40">
        <f t="shared" si="57"/>
        <v>317758.15197670058</v>
      </c>
      <c r="J71" s="59">
        <v>2.93E-2</v>
      </c>
      <c r="K71" s="61">
        <f t="shared" si="58"/>
        <v>9.0374006352531673</v>
      </c>
      <c r="L71" s="39">
        <f t="shared" si="37"/>
        <v>0.15228091517437492</v>
      </c>
      <c r="M71" s="39">
        <f t="shared" si="38"/>
        <v>8.7420926240858288E-2</v>
      </c>
      <c r="N71" s="39">
        <f t="shared" si="39"/>
        <v>0.1272709614382701</v>
      </c>
      <c r="P71" s="39">
        <f t="shared" si="40"/>
        <v>0.14420642338935963</v>
      </c>
      <c r="Q71" s="39">
        <f t="shared" si="41"/>
        <v>9.7403164664994657E-2</v>
      </c>
      <c r="R71" s="39">
        <f t="shared" si="42"/>
        <v>0.12701348239940291</v>
      </c>
      <c r="T71" s="39">
        <f t="shared" si="34"/>
        <v>0.11125978932298231</v>
      </c>
      <c r="U71" s="39">
        <f t="shared" si="35"/>
        <v>7.1381033859413856E-2</v>
      </c>
      <c r="V71" s="39">
        <f t="shared" si="36"/>
        <v>9.7693560972210269E-2</v>
      </c>
      <c r="X71" s="40">
        <v>758732.64583456225</v>
      </c>
      <c r="Y71" s="40">
        <v>514615.24109119189</v>
      </c>
      <c r="Z71" s="40">
        <v>317758.15197670058</v>
      </c>
      <c r="AA71" s="58">
        <v>178793.42926713178</v>
      </c>
      <c r="AB71" s="40">
        <v>91564.732971614765</v>
      </c>
      <c r="AC71" s="40">
        <v>42542.400794398687</v>
      </c>
      <c r="AD71" s="40"/>
      <c r="AE71" s="40">
        <v>413640.52906424651</v>
      </c>
      <c r="AF71" s="65">
        <f t="shared" si="44"/>
        <v>1996</v>
      </c>
      <c r="AG71" s="39">
        <v>0.22679999999999989</v>
      </c>
      <c r="AH71" s="39">
        <v>0.1894499999999999</v>
      </c>
      <c r="AI71" s="39">
        <v>0.1520999999999999</v>
      </c>
      <c r="AJ71" s="39">
        <v>0.11475000000000013</v>
      </c>
      <c r="AK71" s="39">
        <v>7.7400000000000135E-2</v>
      </c>
      <c r="AL71" s="39">
        <v>4.0049999999999919E-2</v>
      </c>
      <c r="AM71" s="40" t="s">
        <v>115</v>
      </c>
      <c r="AN71" s="39">
        <f t="shared" si="49"/>
        <v>0.1520999999999999</v>
      </c>
      <c r="AO71" s="40">
        <f t="shared" si="26"/>
        <v>317758.15197670046</v>
      </c>
      <c r="AP71" s="40"/>
      <c r="AQ71" s="40">
        <f t="shared" si="50"/>
        <v>758732.64583456225</v>
      </c>
      <c r="AR71" s="40">
        <f t="shared" si="51"/>
        <v>514615.24109119171</v>
      </c>
      <c r="AS71" s="40">
        <f t="shared" si="52"/>
        <v>317758.15197670046</v>
      </c>
      <c r="AT71" s="40">
        <f t="shared" si="53"/>
        <v>178793.42926713164</v>
      </c>
      <c r="AU71" s="40">
        <f t="shared" si="54"/>
        <v>91564.732971614721</v>
      </c>
      <c r="AV71" s="40">
        <f t="shared" si="55"/>
        <v>42542.400794398687</v>
      </c>
      <c r="AX71" s="39">
        <f t="shared" si="56"/>
        <v>0.19750000000000001</v>
      </c>
      <c r="BE71" s="40"/>
      <c r="BK71" s="5"/>
      <c r="BL71" s="40"/>
      <c r="BM71" s="40"/>
      <c r="BN71" s="40"/>
      <c r="BO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R71" s="5"/>
      <c r="CS71" s="5"/>
      <c r="CT71" s="5"/>
      <c r="EE71" s="40"/>
      <c r="EF71" s="40"/>
      <c r="EG71" s="40"/>
      <c r="EH71" s="40"/>
      <c r="EI71" s="40"/>
      <c r="EJ71" s="40"/>
      <c r="EK71" s="40"/>
      <c r="EL71" s="40"/>
      <c r="EM71" s="40"/>
      <c r="EN71" s="40"/>
      <c r="EO71" s="40"/>
      <c r="EP71" s="40"/>
      <c r="EQ71" s="40"/>
      <c r="ER71" s="40"/>
      <c r="ES71" s="40"/>
      <c r="FK71" s="5"/>
      <c r="FZ71" s="40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Y71" s="40"/>
      <c r="IF71" s="40"/>
      <c r="IG71" s="40"/>
      <c r="IH71" s="44"/>
      <c r="II71" s="39"/>
      <c r="IK71" s="49"/>
      <c r="IL71" s="50"/>
      <c r="IM71" s="49"/>
      <c r="IN71" s="49"/>
      <c r="IO71" s="49"/>
      <c r="IP71" s="49"/>
      <c r="IQ71" s="49"/>
      <c r="IR71" s="49"/>
      <c r="IS71" s="49"/>
      <c r="IT71" s="49"/>
      <c r="IU71" s="49"/>
      <c r="IV71" s="49"/>
      <c r="IW71" s="55"/>
      <c r="IX71" s="49"/>
      <c r="IY71" s="49"/>
      <c r="JA71" s="49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ND71" s="49"/>
      <c r="NE71" s="39"/>
      <c r="NF71" s="49"/>
      <c r="NH71" s="40"/>
      <c r="NI71" s="40"/>
      <c r="NJ71" s="40"/>
      <c r="NK71" s="40"/>
      <c r="NL71" s="40"/>
      <c r="NM71" s="40"/>
      <c r="NS71" s="5"/>
      <c r="NU71" s="5"/>
      <c r="NW71" s="5"/>
      <c r="NX71" s="5"/>
      <c r="NY71" s="5"/>
      <c r="NZ71" s="5"/>
      <c r="OA71" s="5"/>
      <c r="OB71" s="5"/>
    </row>
    <row r="72" spans="1:392">
      <c r="A72" s="35">
        <v>1997</v>
      </c>
      <c r="B72" s="36">
        <v>0.33100000000000002</v>
      </c>
      <c r="C72" s="36">
        <v>9.665E-2</v>
      </c>
      <c r="D72" s="38">
        <f t="shared" si="45"/>
        <v>0.23726</v>
      </c>
      <c r="E72" s="40">
        <f t="shared" si="46"/>
        <v>1009873.1516058024</v>
      </c>
      <c r="F72" s="40">
        <f t="shared" si="43"/>
        <v>46654.12383117732</v>
      </c>
      <c r="G72" s="40">
        <f t="shared" si="47"/>
        <v>253761.66016859305</v>
      </c>
      <c r="H72" s="40">
        <f t="shared" si="48"/>
        <v>139387.79094609947</v>
      </c>
      <c r="I72" s="40">
        <f t="shared" si="57"/>
        <v>393149.45111469249</v>
      </c>
      <c r="J72" s="59">
        <v>2.3400000000000001E-2</v>
      </c>
      <c r="K72" s="61">
        <f t="shared" si="58"/>
        <v>9.2488758101180917</v>
      </c>
      <c r="L72" s="39">
        <f t="shared" si="37"/>
        <v>0.17902632762114612</v>
      </c>
      <c r="M72" s="39">
        <f t="shared" si="38"/>
        <v>9.6029176412665063E-2</v>
      </c>
      <c r="N72" s="39">
        <f t="shared" si="39"/>
        <v>0.14699157271578978</v>
      </c>
      <c r="P72" s="39">
        <f t="shared" si="40"/>
        <v>0.16488879413827751</v>
      </c>
      <c r="Q72" s="39">
        <f t="shared" si="41"/>
        <v>9.8951926926541756E-2</v>
      </c>
      <c r="R72" s="39">
        <f t="shared" si="42"/>
        <v>0.13995999213298771</v>
      </c>
      <c r="T72" s="39">
        <f t="shared" si="34"/>
        <v>0.12232755041414611</v>
      </c>
      <c r="U72" s="39">
        <f t="shared" si="35"/>
        <v>7.3284757134890022E-2</v>
      </c>
      <c r="V72" s="39">
        <f t="shared" si="36"/>
        <v>0.10508914724019203</v>
      </c>
      <c r="X72" s="40">
        <v>1009873.1516058024</v>
      </c>
      <c r="Y72" s="40">
        <v>660832.86954243225</v>
      </c>
      <c r="Z72" s="40">
        <v>393149.45111469249</v>
      </c>
      <c r="AA72" s="58">
        <v>212833.910265301</v>
      </c>
      <c r="AB72" s="40">
        <v>104706.10344770091</v>
      </c>
      <c r="AC72" s="40">
        <v>46654.12383117732</v>
      </c>
      <c r="AD72" s="40"/>
      <c r="AE72" s="40">
        <v>473006.2177955471</v>
      </c>
      <c r="AF72" s="65">
        <f t="shared" si="44"/>
        <v>1997</v>
      </c>
      <c r="AG72" s="39">
        <v>0.33099999999999996</v>
      </c>
      <c r="AH72" s="39">
        <v>0.28412999999999999</v>
      </c>
      <c r="AI72" s="39">
        <v>0.2372599999999998</v>
      </c>
      <c r="AJ72" s="39">
        <v>0.19039000000000006</v>
      </c>
      <c r="AK72" s="39">
        <v>0.14351999999999987</v>
      </c>
      <c r="AL72" s="39">
        <v>9.6649999999999903E-2</v>
      </c>
      <c r="AM72" s="40" t="s">
        <v>115</v>
      </c>
      <c r="AN72" s="39">
        <f t="shared" si="49"/>
        <v>0.2372599999999998</v>
      </c>
      <c r="AO72" s="40">
        <f t="shared" si="26"/>
        <v>393149.45111469238</v>
      </c>
      <c r="AP72" s="40"/>
      <c r="AQ72" s="40">
        <f t="shared" si="50"/>
        <v>1009873.1516058024</v>
      </c>
      <c r="AR72" s="40">
        <f t="shared" si="51"/>
        <v>660832.86954243202</v>
      </c>
      <c r="AS72" s="40">
        <f t="shared" si="52"/>
        <v>393149.45111469238</v>
      </c>
      <c r="AT72" s="40">
        <f t="shared" si="53"/>
        <v>212833.91026530083</v>
      </c>
      <c r="AU72" s="40">
        <f t="shared" si="54"/>
        <v>104706.10344770085</v>
      </c>
      <c r="AV72" s="40">
        <f t="shared" si="55"/>
        <v>46654.12383117732</v>
      </c>
      <c r="AX72" s="39">
        <f t="shared" si="56"/>
        <v>0.30760000000000004</v>
      </c>
      <c r="BE72" s="40"/>
      <c r="BK72" s="5"/>
      <c r="BL72" s="40"/>
      <c r="BM72" s="40"/>
      <c r="BN72" s="40"/>
      <c r="BO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R72" s="5"/>
      <c r="CS72" s="5"/>
      <c r="CT72" s="5"/>
      <c r="EE72" s="40"/>
      <c r="EF72" s="40"/>
      <c r="EG72" s="40"/>
      <c r="EH72" s="40"/>
      <c r="EI72" s="40"/>
      <c r="EJ72" s="40"/>
      <c r="EK72" s="40"/>
      <c r="EL72" s="40"/>
      <c r="EM72" s="40"/>
      <c r="EN72" s="40"/>
      <c r="EO72" s="40"/>
      <c r="EP72" s="40"/>
      <c r="EQ72" s="40"/>
      <c r="ER72" s="40"/>
      <c r="ES72" s="40"/>
      <c r="FK72" s="5"/>
      <c r="FZ72" s="40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Y72" s="40"/>
      <c r="IF72" s="40"/>
      <c r="IG72" s="40"/>
      <c r="IH72" s="44"/>
      <c r="II72" s="39"/>
      <c r="IK72" s="49"/>
      <c r="IL72" s="50"/>
      <c r="IM72" s="49"/>
      <c r="IN72" s="49"/>
      <c r="IO72" s="49"/>
      <c r="IP72" s="49"/>
      <c r="IQ72" s="49"/>
      <c r="IR72" s="49"/>
      <c r="IS72" s="49"/>
      <c r="IT72" s="49"/>
      <c r="IU72" s="49"/>
      <c r="IV72" s="49"/>
      <c r="IW72" s="55"/>
      <c r="IX72" s="49"/>
      <c r="IY72" s="49"/>
      <c r="JA72" s="49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ND72" s="49"/>
      <c r="NE72" s="39"/>
      <c r="NF72" s="49"/>
      <c r="NH72" s="40"/>
      <c r="NI72" s="40"/>
      <c r="NJ72" s="40"/>
      <c r="NK72" s="40"/>
      <c r="NL72" s="40"/>
      <c r="NM72" s="40"/>
      <c r="NS72" s="5"/>
      <c r="NU72" s="5"/>
      <c r="NW72" s="5"/>
      <c r="NX72" s="5"/>
      <c r="NY72" s="5"/>
      <c r="NZ72" s="5"/>
      <c r="OA72" s="5"/>
      <c r="OB72" s="5"/>
    </row>
    <row r="73" spans="1:392">
      <c r="A73" s="35">
        <v>1998</v>
      </c>
      <c r="B73" s="36">
        <v>0.28339999999999999</v>
      </c>
      <c r="C73" s="36">
        <v>8.8999999999999996E-2</v>
      </c>
      <c r="D73" s="38">
        <f t="shared" si="45"/>
        <v>0.20563999999999999</v>
      </c>
      <c r="E73" s="40">
        <f t="shared" si="46"/>
        <v>1296071.2027708867</v>
      </c>
      <c r="F73" s="40">
        <f t="shared" si="43"/>
        <v>50806.340852152098</v>
      </c>
      <c r="G73" s="40">
        <f t="shared" si="47"/>
        <v>302740.80333635776</v>
      </c>
      <c r="H73" s="40">
        <f t="shared" si="48"/>
        <v>171255.90090556003</v>
      </c>
      <c r="I73" s="40">
        <f t="shared" si="57"/>
        <v>473996.70424191782</v>
      </c>
      <c r="J73" s="59">
        <v>1.55E-2</v>
      </c>
      <c r="K73" s="61">
        <f t="shared" si="58"/>
        <v>9.3922333851749222</v>
      </c>
      <c r="L73" s="39">
        <f t="shared" si="37"/>
        <v>0.19045286652532889</v>
      </c>
      <c r="M73" s="39">
        <f t="shared" si="38"/>
        <v>9.3659716817168448E-2</v>
      </c>
      <c r="N73" s="39">
        <f t="shared" si="39"/>
        <v>0.15298948180247463</v>
      </c>
      <c r="P73" s="39">
        <f t="shared" si="40"/>
        <v>0.1757989012665957</v>
      </c>
      <c r="Q73" s="39">
        <f t="shared" si="41"/>
        <v>0.10192463176954836</v>
      </c>
      <c r="R73" s="39">
        <f t="shared" si="42"/>
        <v>0.14776999187043249</v>
      </c>
      <c r="T73" s="39">
        <f t="shared" si="34"/>
        <v>0.11915630201835792</v>
      </c>
      <c r="U73" s="39">
        <f t="shared" si="35"/>
        <v>7.4745832835262371E-2</v>
      </c>
      <c r="V73" s="39">
        <f t="shared" si="36"/>
        <v>0.1035481266460343</v>
      </c>
      <c r="X73" s="40">
        <v>1296071.2027708867</v>
      </c>
      <c r="Y73" s="40">
        <v>822419.72280294774</v>
      </c>
      <c r="Z73" s="40">
        <v>473996.70424191782</v>
      </c>
      <c r="AA73" s="58">
        <v>248326.09314114257</v>
      </c>
      <c r="AB73" s="40">
        <v>118095.9199565929</v>
      </c>
      <c r="AC73" s="40">
        <v>50806.340852152098</v>
      </c>
      <c r="AD73" s="40"/>
      <c r="AE73" s="40">
        <v>533494.25292724161</v>
      </c>
      <c r="AF73" s="65">
        <f t="shared" si="44"/>
        <v>1998</v>
      </c>
      <c r="AG73" s="39">
        <v>0.28339999999999987</v>
      </c>
      <c r="AH73" s="39">
        <v>0.24451999999999985</v>
      </c>
      <c r="AI73" s="39">
        <v>0.20563999999999982</v>
      </c>
      <c r="AJ73" s="39">
        <v>0.1667599999999998</v>
      </c>
      <c r="AK73" s="39">
        <v>0.12787999999999999</v>
      </c>
      <c r="AL73" s="39">
        <v>8.8999999999999968E-2</v>
      </c>
      <c r="AM73" s="40" t="s">
        <v>115</v>
      </c>
      <c r="AN73" s="39">
        <f t="shared" si="49"/>
        <v>0.20563999999999982</v>
      </c>
      <c r="AO73" s="40">
        <f t="shared" si="26"/>
        <v>473996.70424191764</v>
      </c>
      <c r="AP73" s="40"/>
      <c r="AQ73" s="40">
        <f t="shared" si="50"/>
        <v>1296071.2027708867</v>
      </c>
      <c r="AR73" s="40">
        <f t="shared" si="51"/>
        <v>822419.72280294739</v>
      </c>
      <c r="AS73" s="40">
        <f t="shared" si="52"/>
        <v>473996.70424191764</v>
      </c>
      <c r="AT73" s="40">
        <f t="shared" si="53"/>
        <v>248326.09314114237</v>
      </c>
      <c r="AU73" s="40">
        <f t="shared" si="54"/>
        <v>118095.91995659283</v>
      </c>
      <c r="AV73" s="40">
        <f t="shared" si="55"/>
        <v>50806.340852152098</v>
      </c>
      <c r="AX73" s="39">
        <f t="shared" si="56"/>
        <v>0.26789999999999997</v>
      </c>
      <c r="BE73" s="40"/>
      <c r="BK73" s="5"/>
      <c r="BL73" s="40"/>
      <c r="BM73" s="40"/>
      <c r="BN73" s="40"/>
      <c r="BO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C73" s="40"/>
      <c r="CD73" s="40"/>
      <c r="CE73" s="40"/>
      <c r="CF73" s="40"/>
      <c r="CG73" s="40"/>
      <c r="CH73" s="40"/>
      <c r="CI73" s="40"/>
      <c r="CJ73" s="40"/>
      <c r="CK73" s="40"/>
      <c r="CL73" s="40"/>
      <c r="CM73" s="40"/>
      <c r="CR73" s="5"/>
      <c r="CS73" s="5"/>
      <c r="CT73" s="5"/>
      <c r="EE73" s="40"/>
      <c r="EF73" s="40"/>
      <c r="EG73" s="40"/>
      <c r="EH73" s="40"/>
      <c r="EI73" s="40"/>
      <c r="EJ73" s="40"/>
      <c r="EK73" s="40"/>
      <c r="EL73" s="40"/>
      <c r="EM73" s="40"/>
      <c r="EN73" s="40"/>
      <c r="EO73" s="40"/>
      <c r="EP73" s="40"/>
      <c r="EQ73" s="40"/>
      <c r="ER73" s="40"/>
      <c r="ES73" s="40"/>
      <c r="FK73" s="5"/>
      <c r="FZ73" s="40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Y73" s="40"/>
      <c r="IF73" s="40"/>
      <c r="IG73" s="40"/>
      <c r="IH73" s="44"/>
      <c r="II73" s="39"/>
      <c r="IK73" s="49"/>
      <c r="IL73" s="50"/>
      <c r="IM73" s="49"/>
      <c r="IN73" s="49"/>
      <c r="IO73" s="49"/>
      <c r="IP73" s="49"/>
      <c r="IQ73" s="49"/>
      <c r="IR73" s="49"/>
      <c r="IS73" s="49"/>
      <c r="IT73" s="49"/>
      <c r="IU73" s="49"/>
      <c r="IV73" s="49"/>
      <c r="IW73" s="55"/>
      <c r="IX73" s="49"/>
      <c r="IY73" s="49"/>
      <c r="JA73" s="49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ND73" s="49"/>
      <c r="NE73" s="39"/>
      <c r="NF73" s="49"/>
      <c r="NH73" s="40"/>
      <c r="NI73" s="40"/>
      <c r="NJ73" s="40"/>
      <c r="NK73" s="40"/>
      <c r="NL73" s="40"/>
      <c r="NM73" s="40"/>
      <c r="NS73" s="5"/>
      <c r="NU73" s="5"/>
      <c r="NW73" s="5"/>
      <c r="NX73" s="5"/>
      <c r="NY73" s="5"/>
      <c r="NZ73" s="5"/>
      <c r="OA73" s="5"/>
      <c r="OB73" s="5"/>
    </row>
    <row r="74" spans="1:392">
      <c r="A74" s="35">
        <v>1999</v>
      </c>
      <c r="B74" s="36">
        <v>0.2089</v>
      </c>
      <c r="C74" s="36">
        <v>-4.825000000000002E-3</v>
      </c>
      <c r="D74" s="38">
        <f t="shared" si="45"/>
        <v>0.12341000000000001</v>
      </c>
      <c r="E74" s="40">
        <f t="shared" si="46"/>
        <v>1566820.477029725</v>
      </c>
      <c r="F74" s="40">
        <f t="shared" si="43"/>
        <v>50561.200257540462</v>
      </c>
      <c r="G74" s="40">
        <f t="shared" si="47"/>
        <v>343808.76945483265</v>
      </c>
      <c r="H74" s="40">
        <f t="shared" si="48"/>
        <v>188683.86805758023</v>
      </c>
      <c r="I74" s="40">
        <f t="shared" si="57"/>
        <v>532492.63751241285</v>
      </c>
      <c r="J74" s="59">
        <v>2.1899999999999999E-2</v>
      </c>
      <c r="K74" s="61">
        <f t="shared" si="58"/>
        <v>9.5979232963102525</v>
      </c>
      <c r="L74" s="39">
        <f t="shared" si="37"/>
        <v>0.18049804808321057</v>
      </c>
      <c r="M74" s="39">
        <f t="shared" si="38"/>
        <v>7.8575233618070506E-2</v>
      </c>
      <c r="N74" s="39">
        <f t="shared" si="39"/>
        <v>0.14108581958703015</v>
      </c>
      <c r="P74" s="39">
        <f t="shared" si="40"/>
        <v>0.17696347846476557</v>
      </c>
      <c r="Q74" s="39">
        <f t="shared" si="41"/>
        <v>0.10074085784169307</v>
      </c>
      <c r="R74" s="39">
        <f t="shared" si="42"/>
        <v>0.14805527403423491</v>
      </c>
      <c r="T74" s="39">
        <f t="shared" ref="T74:T94" si="59">POWER(E74/E34,1/40)-1</f>
        <v>0.12128042020477081</v>
      </c>
      <c r="U74" s="39">
        <f t="shared" ref="U74:U94" si="60">POWER(F74/F34,1/40)-1</f>
        <v>7.4356578413585339E-2</v>
      </c>
      <c r="V74" s="39">
        <f t="shared" ref="V74:V94" si="61">POWER(I74/I34,1/40)-1</f>
        <v>0.10473218483391178</v>
      </c>
      <c r="X74" s="40">
        <v>1566820.477029725</v>
      </c>
      <c r="Y74" s="40">
        <v>959068.87184527167</v>
      </c>
      <c r="Z74" s="40">
        <v>532492.63751241285</v>
      </c>
      <c r="AA74" s="58">
        <v>268357.31744437286</v>
      </c>
      <c r="AB74" s="40">
        <v>122574.11724134692</v>
      </c>
      <c r="AC74" s="40">
        <v>50561.200257540462</v>
      </c>
      <c r="AD74" s="40"/>
      <c r="AE74" s="40">
        <v>553724.35499824269</v>
      </c>
      <c r="AF74" s="65">
        <f t="shared" si="44"/>
        <v>1999</v>
      </c>
      <c r="AG74" s="39">
        <v>0.20890000000000009</v>
      </c>
      <c r="AH74" s="39">
        <v>0.16615500000000027</v>
      </c>
      <c r="AI74" s="39">
        <v>0.12341000000000002</v>
      </c>
      <c r="AJ74" s="39">
        <v>8.0665000000000209E-2</v>
      </c>
      <c r="AK74" s="39">
        <v>3.7920000000000176E-2</v>
      </c>
      <c r="AL74" s="39">
        <v>-4.8250000000000792E-3</v>
      </c>
      <c r="AM74" s="40" t="s">
        <v>115</v>
      </c>
      <c r="AN74" s="39">
        <f t="shared" si="49"/>
        <v>0.12341000000000002</v>
      </c>
      <c r="AO74" s="40">
        <f t="shared" si="26"/>
        <v>532492.63751241274</v>
      </c>
      <c r="AP74" s="40"/>
      <c r="AQ74" s="40">
        <f t="shared" si="50"/>
        <v>1566820.477029725</v>
      </c>
      <c r="AR74" s="40">
        <f t="shared" si="51"/>
        <v>959068.87184527132</v>
      </c>
      <c r="AS74" s="40">
        <f t="shared" si="52"/>
        <v>532492.63751241274</v>
      </c>
      <c r="AT74" s="40">
        <f t="shared" si="53"/>
        <v>268357.31744437269</v>
      </c>
      <c r="AU74" s="40">
        <f t="shared" si="54"/>
        <v>122574.11724134684</v>
      </c>
      <c r="AV74" s="40">
        <f t="shared" si="55"/>
        <v>50561.200257540462</v>
      </c>
      <c r="AX74" s="39">
        <f t="shared" si="56"/>
        <v>0.187</v>
      </c>
      <c r="BE74" s="40"/>
      <c r="BK74" s="5"/>
      <c r="BL74" s="40"/>
      <c r="BM74" s="40"/>
      <c r="BN74" s="40"/>
      <c r="BO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R74" s="5"/>
      <c r="CS74" s="5"/>
      <c r="CT74" s="5"/>
      <c r="EE74" s="40"/>
      <c r="EF74" s="40"/>
      <c r="EG74" s="40"/>
      <c r="EH74" s="40"/>
      <c r="EI74" s="40"/>
      <c r="EJ74" s="40"/>
      <c r="EK74" s="40"/>
      <c r="EL74" s="40"/>
      <c r="EM74" s="40"/>
      <c r="EN74" s="40"/>
      <c r="EO74" s="40"/>
      <c r="EP74" s="40"/>
      <c r="EQ74" s="40"/>
      <c r="ER74" s="40"/>
      <c r="ES74" s="40"/>
      <c r="FK74" s="5"/>
      <c r="FZ74" s="40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Y74" s="40"/>
      <c r="IF74" s="40"/>
      <c r="IG74" s="40"/>
      <c r="IH74" s="44"/>
      <c r="II74" s="39"/>
      <c r="IK74" s="49"/>
      <c r="IL74" s="50"/>
      <c r="IM74" s="49"/>
      <c r="IN74" s="49"/>
      <c r="IO74" s="49"/>
      <c r="IP74" s="49"/>
      <c r="IQ74" s="49"/>
      <c r="IR74" s="49"/>
      <c r="IS74" s="49"/>
      <c r="IT74" s="49"/>
      <c r="IU74" s="49"/>
      <c r="IV74" s="49"/>
      <c r="IW74" s="55"/>
      <c r="IX74" s="49"/>
      <c r="IY74" s="49"/>
      <c r="JA74" s="49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ND74" s="49"/>
      <c r="NE74" s="39"/>
      <c r="NF74" s="49"/>
      <c r="NH74" s="40"/>
      <c r="NI74" s="40"/>
      <c r="NJ74" s="40"/>
      <c r="NK74" s="40"/>
      <c r="NL74" s="40"/>
      <c r="NM74" s="40"/>
      <c r="NS74" s="5"/>
      <c r="NU74" s="5"/>
      <c r="NW74" s="5"/>
      <c r="NX74" s="5"/>
      <c r="NY74" s="5"/>
      <c r="NZ74" s="5"/>
      <c r="OA74" s="5"/>
      <c r="OB74" s="5"/>
    </row>
    <row r="75" spans="1:392">
      <c r="A75" s="35">
        <v>2000</v>
      </c>
      <c r="B75" s="36">
        <v>-9.0300000000000005E-2</v>
      </c>
      <c r="C75" s="36">
        <v>0.10285</v>
      </c>
      <c r="D75" s="38">
        <f t="shared" si="45"/>
        <v>-1.3039999999999996E-2</v>
      </c>
      <c r="E75" s="40">
        <f t="shared" si="46"/>
        <v>1425336.5879539407</v>
      </c>
      <c r="F75" s="40">
        <f t="shared" si="43"/>
        <v>55761.419704028507</v>
      </c>
      <c r="G75" s="40">
        <f t="shared" si="47"/>
        <v>290645.13140702515</v>
      </c>
      <c r="H75" s="40">
        <f t="shared" si="48"/>
        <v>234903.80211222585</v>
      </c>
      <c r="I75" s="40">
        <f t="shared" si="57"/>
        <v>525548.93351925095</v>
      </c>
      <c r="J75" s="59">
        <v>3.3799999999999997E-2</v>
      </c>
      <c r="K75" s="61">
        <f t="shared" si="58"/>
        <v>9.9223331037255402</v>
      </c>
      <c r="L75" s="39">
        <f t="shared" si="37"/>
        <v>0.17301831014065705</v>
      </c>
      <c r="M75" s="39">
        <f t="shared" si="38"/>
        <v>8.2345979526069479E-2</v>
      </c>
      <c r="N75" s="39">
        <f t="shared" si="39"/>
        <v>0.13872090233303669</v>
      </c>
      <c r="P75" s="39">
        <f t="shared" si="40"/>
        <v>0.15537246601496557</v>
      </c>
      <c r="Q75" s="39">
        <f t="shared" si="41"/>
        <v>0.10589377245133536</v>
      </c>
      <c r="R75" s="39">
        <f t="shared" si="42"/>
        <v>0.13725954667370122</v>
      </c>
      <c r="T75" s="39">
        <f t="shared" si="59"/>
        <v>0.11853567709689372</v>
      </c>
      <c r="U75" s="39">
        <f t="shared" si="60"/>
        <v>7.5179124850315748E-2</v>
      </c>
      <c r="V75" s="39">
        <f t="shared" si="61"/>
        <v>0.10355715259235287</v>
      </c>
      <c r="X75" s="40">
        <v>1425336.5879539407</v>
      </c>
      <c r="Y75" s="40">
        <v>909513.78323702654</v>
      </c>
      <c r="Z75" s="40">
        <v>525548.93351925095</v>
      </c>
      <c r="AA75" s="58">
        <v>275224.58119777439</v>
      </c>
      <c r="AB75" s="40">
        <v>130445.82705058623</v>
      </c>
      <c r="AC75" s="40">
        <v>55761.419704028507</v>
      </c>
      <c r="AD75" s="40"/>
      <c r="AE75" s="40">
        <v>589284.53307622997</v>
      </c>
      <c r="AF75" s="65">
        <f t="shared" si="44"/>
        <v>2000</v>
      </c>
      <c r="AG75" s="39">
        <v>-9.0300000000000047E-2</v>
      </c>
      <c r="AH75" s="39">
        <v>-5.1669999999999994E-2</v>
      </c>
      <c r="AI75" s="39">
        <v>-1.3040000000000052E-2</v>
      </c>
      <c r="AJ75" s="39">
        <v>2.5590000000000002E-2</v>
      </c>
      <c r="AK75" s="39">
        <v>6.4220000000000166E-2</v>
      </c>
      <c r="AL75" s="39">
        <v>0.10285000000000011</v>
      </c>
      <c r="AM75" s="40" t="s">
        <v>115</v>
      </c>
      <c r="AN75" s="39">
        <f t="shared" si="49"/>
        <v>-1.3040000000000052E-2</v>
      </c>
      <c r="AO75" s="40">
        <f t="shared" si="26"/>
        <v>525548.93351925083</v>
      </c>
      <c r="AP75" s="40"/>
      <c r="AQ75" s="40">
        <f t="shared" si="50"/>
        <v>1425336.5879539407</v>
      </c>
      <c r="AR75" s="40">
        <f t="shared" si="51"/>
        <v>909513.78323702619</v>
      </c>
      <c r="AS75" s="40">
        <f t="shared" si="52"/>
        <v>525548.93351925083</v>
      </c>
      <c r="AT75" s="40">
        <f t="shared" si="53"/>
        <v>275224.58119777421</v>
      </c>
      <c r="AU75" s="40">
        <f t="shared" si="54"/>
        <v>130445.82705058616</v>
      </c>
      <c r="AV75" s="40">
        <f t="shared" si="55"/>
        <v>55761.419704028507</v>
      </c>
      <c r="AX75" s="39">
        <f t="shared" si="56"/>
        <v>-0.1241</v>
      </c>
      <c r="AY75" s="5"/>
      <c r="AZ75" s="45"/>
      <c r="BD75" s="5"/>
      <c r="BE75" s="40"/>
      <c r="BI75" s="5"/>
      <c r="BK75" s="5"/>
      <c r="BL75" s="40"/>
      <c r="BM75" s="40"/>
      <c r="BO75" s="40"/>
      <c r="BQ75" s="40"/>
      <c r="BR75" s="40"/>
      <c r="BT75" s="40"/>
      <c r="BV75" s="40"/>
      <c r="BW75" s="40"/>
      <c r="BY75" s="40"/>
      <c r="BZ75" s="40"/>
      <c r="CA75" s="40"/>
      <c r="CC75" s="40"/>
      <c r="CD75" s="40"/>
      <c r="CE75" s="40"/>
      <c r="CF75" s="40"/>
      <c r="CG75" s="40"/>
      <c r="CH75" s="40"/>
      <c r="CI75" s="40"/>
      <c r="CJ75" s="40"/>
      <c r="CK75" s="40"/>
      <c r="CM75" s="40"/>
      <c r="CR75" s="5"/>
      <c r="CS75" s="5"/>
      <c r="CT75" s="5"/>
      <c r="EE75" s="40"/>
      <c r="EF75" s="40"/>
      <c r="EG75" s="40"/>
      <c r="EH75" s="40"/>
      <c r="EI75" s="40"/>
      <c r="EJ75" s="40"/>
      <c r="EK75" s="40"/>
      <c r="EL75" s="40"/>
      <c r="EM75" s="40"/>
      <c r="EN75" s="40"/>
      <c r="EO75" s="40"/>
      <c r="EP75" s="40"/>
      <c r="EQ75" s="40"/>
      <c r="ER75" s="40"/>
      <c r="ES75" s="40"/>
      <c r="FK75" s="5"/>
      <c r="FZ75" s="40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Y75" s="40"/>
      <c r="IF75" s="40"/>
      <c r="IG75" s="40"/>
      <c r="IH75" s="44"/>
      <c r="II75" s="39"/>
      <c r="IK75" s="49"/>
      <c r="IL75" s="50"/>
      <c r="IM75" s="49"/>
      <c r="IN75" s="49"/>
      <c r="IO75" s="49"/>
      <c r="IP75" s="49"/>
      <c r="IQ75" s="49"/>
      <c r="IR75" s="49"/>
      <c r="IS75" s="49"/>
      <c r="IT75" s="49"/>
      <c r="IU75" s="49"/>
      <c r="IV75" s="49"/>
      <c r="IW75" s="49"/>
      <c r="IX75" s="49"/>
      <c r="IY75" s="49"/>
      <c r="JA75" s="49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ND75" s="49"/>
      <c r="NE75" s="39"/>
      <c r="NF75" s="49"/>
      <c r="NH75" s="40"/>
      <c r="NI75" s="40"/>
      <c r="NJ75" s="40"/>
      <c r="NK75" s="40"/>
      <c r="NL75" s="40"/>
      <c r="NM75" s="40"/>
      <c r="NS75" s="5"/>
      <c r="NU75" s="5"/>
      <c r="NW75" s="5"/>
      <c r="NX75" s="5"/>
      <c r="NY75" s="5"/>
      <c r="NZ75" s="5"/>
      <c r="OA75" s="5"/>
      <c r="OB75" s="5"/>
    </row>
    <row r="76" spans="1:392">
      <c r="A76" s="35">
        <v>2001</v>
      </c>
      <c r="B76" s="36">
        <v>-0.11849999999999999</v>
      </c>
      <c r="C76" s="36">
        <v>6.1499999999999999E-2</v>
      </c>
      <c r="D76" s="38">
        <f t="shared" si="45"/>
        <v>-4.65E-2</v>
      </c>
      <c r="E76" s="40">
        <f t="shared" si="46"/>
        <v>1256434.2022813987</v>
      </c>
      <c r="F76" s="40">
        <f t="shared" si="43"/>
        <v>59190.747015826266</v>
      </c>
      <c r="G76" s="40">
        <f t="shared" si="47"/>
        <v>277962.83093833178</v>
      </c>
      <c r="H76" s="40">
        <f t="shared" si="48"/>
        <v>223148.077172274</v>
      </c>
      <c r="I76" s="40">
        <f t="shared" si="57"/>
        <v>501110.90811060579</v>
      </c>
      <c r="J76" s="59">
        <v>2.8299999999999999E-2</v>
      </c>
      <c r="K76" s="61">
        <f t="shared" si="58"/>
        <v>10.203135130560973</v>
      </c>
      <c r="L76" s="39">
        <f t="shared" ref="L76:L94" si="62">POWER(E76/E66,1/10)-1</f>
        <v>0.12812161085237572</v>
      </c>
      <c r="M76" s="39">
        <f t="shared" ref="M76:M94" si="63">POWER(F76/F66,1/10)-1</f>
        <v>7.4632583355068061E-2</v>
      </c>
      <c r="N76" s="39">
        <f t="shared" si="39"/>
        <v>0.10942065031381909</v>
      </c>
      <c r="P76" s="39">
        <f t="shared" si="40"/>
        <v>0.15087586968130173</v>
      </c>
      <c r="Q76" s="39">
        <f t="shared" si="41"/>
        <v>0.10403226980602231</v>
      </c>
      <c r="R76" s="39">
        <f t="shared" si="42"/>
        <v>0.13393756346759877</v>
      </c>
      <c r="T76" s="39">
        <f t="shared" si="59"/>
        <v>0.10845004764522748</v>
      </c>
      <c r="U76" s="39">
        <f t="shared" si="60"/>
        <v>7.5819295030754796E-2</v>
      </c>
      <c r="V76" s="39">
        <f t="shared" si="61"/>
        <v>9.7822137555356514E-2</v>
      </c>
      <c r="X76" s="40">
        <v>1256434.2022813987</v>
      </c>
      <c r="Y76" s="40">
        <v>834478.89611997199</v>
      </c>
      <c r="Z76" s="40">
        <v>501110.90811060579</v>
      </c>
      <c r="AA76" s="58">
        <v>272334.72309519775</v>
      </c>
      <c r="AB76" s="40">
        <v>133772.19564037619</v>
      </c>
      <c r="AC76" s="40">
        <v>59190.747015826266</v>
      </c>
      <c r="AD76" s="40"/>
      <c r="AE76" s="40">
        <v>604311.28866967384</v>
      </c>
      <c r="AF76" s="65">
        <f t="shared" si="44"/>
        <v>2001</v>
      </c>
      <c r="AG76" s="39">
        <v>-0.11850000000000005</v>
      </c>
      <c r="AH76" s="39">
        <v>-8.2499999999999796E-2</v>
      </c>
      <c r="AI76" s="39">
        <v>-4.6499999999999986E-2</v>
      </c>
      <c r="AJ76" s="39">
        <v>-1.0499999999999954E-2</v>
      </c>
      <c r="AK76" s="39">
        <v>2.5500000000000078E-2</v>
      </c>
      <c r="AL76" s="39">
        <v>6.150000000000011E-2</v>
      </c>
      <c r="AM76" s="40" t="s">
        <v>115</v>
      </c>
      <c r="AN76" s="39">
        <f t="shared" si="49"/>
        <v>-4.6499999999999986E-2</v>
      </c>
      <c r="AO76" s="40">
        <f t="shared" si="26"/>
        <v>501110.90811060567</v>
      </c>
      <c r="AP76" s="40"/>
      <c r="AQ76" s="40">
        <f t="shared" si="50"/>
        <v>1256434.2022813987</v>
      </c>
      <c r="AR76" s="40">
        <f t="shared" si="51"/>
        <v>834478.89611997176</v>
      </c>
      <c r="AS76" s="40">
        <f t="shared" si="52"/>
        <v>501110.90811060567</v>
      </c>
      <c r="AT76" s="40">
        <f t="shared" si="53"/>
        <v>272334.72309519758</v>
      </c>
      <c r="AU76" s="40">
        <f t="shared" si="54"/>
        <v>133772.19564037613</v>
      </c>
      <c r="AV76" s="40">
        <f t="shared" si="55"/>
        <v>59190.747015826266</v>
      </c>
      <c r="AX76" s="39">
        <f t="shared" si="56"/>
        <v>-0.14679999999999999</v>
      </c>
      <c r="AY76" s="5"/>
      <c r="AZ76" s="45"/>
      <c r="BD76" s="5"/>
      <c r="BE76" s="40"/>
      <c r="BI76" s="5"/>
      <c r="BK76" s="5"/>
      <c r="BL76" s="40"/>
      <c r="BM76" s="40"/>
      <c r="BO76" s="40"/>
      <c r="BQ76" s="40"/>
      <c r="BR76" s="40"/>
      <c r="BT76" s="40"/>
      <c r="BV76" s="40"/>
      <c r="BW76" s="40"/>
      <c r="BY76" s="40"/>
      <c r="BZ76" s="40"/>
      <c r="CA76" s="40"/>
      <c r="CC76" s="40"/>
      <c r="CD76" s="40"/>
      <c r="CE76" s="40"/>
      <c r="CF76" s="40"/>
      <c r="CG76" s="40"/>
      <c r="CH76" s="40"/>
      <c r="CI76" s="40"/>
      <c r="CJ76" s="40"/>
      <c r="CK76" s="40"/>
      <c r="CM76" s="40"/>
      <c r="CR76" s="5"/>
      <c r="CS76" s="5"/>
      <c r="CT76" s="5"/>
      <c r="EE76" s="40"/>
      <c r="EF76" s="40"/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40"/>
      <c r="FK76" s="5"/>
      <c r="FZ76" s="40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Y76" s="40"/>
      <c r="IF76" s="40"/>
      <c r="IG76" s="40"/>
      <c r="IH76" s="44"/>
      <c r="II76" s="39"/>
      <c r="IK76" s="49"/>
      <c r="IL76" s="50"/>
      <c r="IM76" s="49"/>
      <c r="IN76" s="49"/>
      <c r="IO76" s="49"/>
      <c r="IP76" s="49"/>
      <c r="IQ76" s="49"/>
      <c r="IR76" s="49"/>
      <c r="IS76" s="49"/>
      <c r="IT76" s="49"/>
      <c r="IU76" s="49"/>
      <c r="IV76" s="49"/>
      <c r="IW76" s="49"/>
      <c r="IX76" s="49"/>
      <c r="IY76" s="49"/>
      <c r="JA76" s="49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ND76" s="49"/>
      <c r="NE76" s="39"/>
      <c r="NF76" s="49"/>
      <c r="NH76" s="40"/>
      <c r="NI76" s="40"/>
      <c r="NJ76" s="40"/>
      <c r="NK76" s="40"/>
      <c r="NL76" s="40"/>
      <c r="NM76" s="40"/>
      <c r="NS76" s="5"/>
      <c r="NU76" s="5"/>
      <c r="NW76" s="5"/>
      <c r="NX76" s="5"/>
      <c r="NY76" s="5"/>
      <c r="NZ76" s="5"/>
      <c r="OA76" s="5"/>
      <c r="OB76" s="5"/>
    </row>
    <row r="77" spans="1:392">
      <c r="A77" s="35">
        <v>2002</v>
      </c>
      <c r="B77" s="36">
        <v>-0.21970000000000001</v>
      </c>
      <c r="C77" s="36">
        <v>0.10270000000000001</v>
      </c>
      <c r="D77" s="38">
        <f t="shared" si="45"/>
        <v>-9.0739999999999987E-2</v>
      </c>
      <c r="E77" s="40">
        <f t="shared" si="46"/>
        <v>980395.6080401754</v>
      </c>
      <c r="F77" s="40">
        <f t="shared" si="43"/>
        <v>65269.636734351625</v>
      </c>
      <c r="G77" s="40">
        <f t="shared" si="47"/>
        <v>234610.10495922342</v>
      </c>
      <c r="H77" s="40">
        <f t="shared" si="48"/>
        <v>221029.99934942601</v>
      </c>
      <c r="I77" s="40">
        <f t="shared" si="57"/>
        <v>455640.10430864943</v>
      </c>
      <c r="J77" s="59">
        <v>1.5900000000000001E-2</v>
      </c>
      <c r="K77" s="61">
        <f t="shared" si="58"/>
        <v>10.365364979136894</v>
      </c>
      <c r="L77" s="39">
        <f t="shared" si="62"/>
        <v>9.2559941799715606E-2</v>
      </c>
      <c r="M77" s="39">
        <f t="shared" si="63"/>
        <v>7.5599718128408488E-2</v>
      </c>
      <c r="N77" s="39">
        <f t="shared" ref="N77:N94" si="64">POWER(I77/I67,1/10)-1</f>
        <v>9.0283697563085186E-2</v>
      </c>
      <c r="P77" s="39">
        <f t="shared" si="40"/>
        <v>0.12617694834258608</v>
      </c>
      <c r="Q77" s="39">
        <f t="shared" si="41"/>
        <v>9.6966141538126882E-2</v>
      </c>
      <c r="R77" s="39">
        <f t="shared" si="42"/>
        <v>0.11720730317211103</v>
      </c>
      <c r="T77" s="39">
        <f t="shared" si="59"/>
        <v>0.10413960006605172</v>
      </c>
      <c r="U77" s="39">
        <f t="shared" si="60"/>
        <v>7.7043773204949595E-2</v>
      </c>
      <c r="V77" s="39">
        <f t="shared" si="61"/>
        <v>9.6088382354846402E-2</v>
      </c>
      <c r="X77" s="40">
        <v>980395.6080401754</v>
      </c>
      <c r="Y77" s="40">
        <v>704951.08186422987</v>
      </c>
      <c r="Z77" s="40">
        <v>455640.10430864943</v>
      </c>
      <c r="AA77" s="58">
        <v>265183.21326671785</v>
      </c>
      <c r="AB77" s="40">
        <v>138884.96895775138</v>
      </c>
      <c r="AC77" s="40">
        <v>65269.636734351625</v>
      </c>
      <c r="AD77" s="40"/>
      <c r="AE77" s="40">
        <v>627408.06612262886</v>
      </c>
      <c r="AF77" s="65">
        <f t="shared" si="44"/>
        <v>2002</v>
      </c>
      <c r="AG77" s="39">
        <v>-0.21970000000000001</v>
      </c>
      <c r="AH77" s="39">
        <v>-0.15522000000000014</v>
      </c>
      <c r="AI77" s="39">
        <v>-9.0739999999999932E-2</v>
      </c>
      <c r="AJ77" s="39">
        <v>-2.6260000000000061E-2</v>
      </c>
      <c r="AK77" s="39">
        <v>3.8220000000000143E-2</v>
      </c>
      <c r="AL77" s="39">
        <v>0.10270000000000001</v>
      </c>
      <c r="AM77" s="40" t="s">
        <v>115</v>
      </c>
      <c r="AN77" s="39">
        <f t="shared" si="49"/>
        <v>-9.0739999999999932E-2</v>
      </c>
      <c r="AO77" s="40">
        <f t="shared" si="26"/>
        <v>455640.10430864937</v>
      </c>
      <c r="AP77" s="40"/>
      <c r="AQ77" s="40">
        <f t="shared" si="50"/>
        <v>980395.6080401754</v>
      </c>
      <c r="AR77" s="40">
        <f t="shared" si="51"/>
        <v>704951.08186422964</v>
      </c>
      <c r="AS77" s="40">
        <f t="shared" si="52"/>
        <v>455640.10430864937</v>
      </c>
      <c r="AT77" s="40">
        <f t="shared" si="53"/>
        <v>265183.21326671768</v>
      </c>
      <c r="AU77" s="40">
        <f t="shared" si="54"/>
        <v>138884.96895775132</v>
      </c>
      <c r="AV77" s="40">
        <f t="shared" si="55"/>
        <v>65269.636734351625</v>
      </c>
      <c r="AX77" s="39">
        <f t="shared" si="56"/>
        <v>-0.2356</v>
      </c>
      <c r="AY77" s="5"/>
      <c r="AZ77" s="45"/>
      <c r="BD77" s="5"/>
      <c r="BE77" s="40"/>
      <c r="BI77" s="5"/>
      <c r="BK77" s="5"/>
      <c r="BL77" s="40"/>
      <c r="BM77" s="40"/>
      <c r="BO77" s="40"/>
      <c r="BQ77" s="40"/>
      <c r="BR77" s="40"/>
      <c r="BT77" s="40"/>
      <c r="BV77" s="40"/>
      <c r="BW77" s="40"/>
      <c r="BY77" s="40"/>
      <c r="BZ77" s="40"/>
      <c r="CA77" s="40"/>
      <c r="CC77" s="40"/>
      <c r="CD77" s="40"/>
      <c r="CE77" s="40"/>
      <c r="CF77" s="40"/>
      <c r="CG77" s="40"/>
      <c r="CH77" s="40"/>
      <c r="CI77" s="40"/>
      <c r="CJ77" s="40"/>
      <c r="CK77" s="40"/>
      <c r="CM77" s="40"/>
      <c r="CR77" s="5"/>
      <c r="CS77" s="5"/>
      <c r="CT77" s="5"/>
      <c r="EE77" s="40"/>
      <c r="EF77" s="40"/>
      <c r="EG77" s="40"/>
      <c r="EH77" s="40"/>
      <c r="EI77" s="40"/>
      <c r="EJ77" s="40"/>
      <c r="EK77" s="40"/>
      <c r="EL77" s="40"/>
      <c r="EM77" s="40"/>
      <c r="EN77" s="40"/>
      <c r="EO77" s="40"/>
      <c r="EP77" s="40"/>
      <c r="EQ77" s="40"/>
      <c r="ER77" s="40"/>
      <c r="ES77" s="40"/>
      <c r="FK77" s="5"/>
      <c r="FZ77" s="40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Y77" s="40"/>
      <c r="IF77" s="40"/>
      <c r="IG77" s="40"/>
      <c r="IH77" s="44"/>
      <c r="II77" s="39"/>
      <c r="IK77" s="49"/>
      <c r="IL77" s="50"/>
      <c r="IM77" s="49"/>
      <c r="IN77" s="49"/>
      <c r="IO77" s="49"/>
      <c r="IP77" s="49"/>
      <c r="IQ77" s="49"/>
      <c r="IR77" s="49"/>
      <c r="IS77" s="49"/>
      <c r="IT77" s="49"/>
      <c r="IU77" s="49"/>
      <c r="IV77" s="49"/>
      <c r="IW77" s="49"/>
      <c r="IX77" s="49"/>
      <c r="IY77" s="49"/>
      <c r="JA77" s="49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ND77" s="49"/>
      <c r="NE77" s="39"/>
      <c r="NF77" s="49"/>
      <c r="NH77" s="40"/>
      <c r="NI77" s="40"/>
      <c r="NJ77" s="40"/>
      <c r="NK77" s="40"/>
      <c r="NL77" s="40"/>
      <c r="NM77" s="40"/>
      <c r="NS77" s="5"/>
      <c r="NU77" s="5"/>
      <c r="NW77" s="5"/>
      <c r="NX77" s="5"/>
      <c r="NY77" s="5"/>
      <c r="NZ77" s="5"/>
      <c r="OA77" s="5"/>
      <c r="OB77" s="5"/>
    </row>
    <row r="78" spans="1:392">
      <c r="A78" s="35">
        <v>2003</v>
      </c>
      <c r="B78" s="36">
        <v>0.28360000000000002</v>
      </c>
      <c r="C78" s="36">
        <v>7.1125000000000008E-2</v>
      </c>
      <c r="D78" s="38">
        <f t="shared" si="45"/>
        <v>0.19861000000000001</v>
      </c>
      <c r="E78" s="40">
        <f t="shared" si="46"/>
        <v>1258435.8024803691</v>
      </c>
      <c r="F78" s="40">
        <f t="shared" si="43"/>
        <v>69911.939647082385</v>
      </c>
      <c r="G78" s="40">
        <f t="shared" si="47"/>
        <v>350915.78273434943</v>
      </c>
      <c r="H78" s="40">
        <f t="shared" si="48"/>
        <v>195219.00269104089</v>
      </c>
      <c r="I78" s="40">
        <f t="shared" si="57"/>
        <v>546134.78542539035</v>
      </c>
      <c r="J78" s="59">
        <v>2.2700000000000001E-2</v>
      </c>
      <c r="K78" s="61">
        <f t="shared" si="58"/>
        <v>10.600658764163301</v>
      </c>
      <c r="L78" s="39">
        <f t="shared" si="62"/>
        <v>0.10958562477215894</v>
      </c>
      <c r="M78" s="39">
        <f t="shared" si="63"/>
        <v>7.0317651783342372E-2</v>
      </c>
      <c r="N78" s="39">
        <f t="shared" si="64"/>
        <v>9.8700479825276188E-2</v>
      </c>
      <c r="P78" s="39">
        <f t="shared" si="40"/>
        <v>0.1288849811418844</v>
      </c>
      <c r="Q78" s="39">
        <f t="shared" si="41"/>
        <v>9.498908867145861E-2</v>
      </c>
      <c r="R78" s="39">
        <f t="shared" si="42"/>
        <v>0.11816567679097001</v>
      </c>
      <c r="T78" s="39">
        <f t="shared" si="59"/>
        <v>0.10540539937149984</v>
      </c>
      <c r="U78" s="39">
        <f t="shared" si="60"/>
        <v>7.7853634102135194E-2</v>
      </c>
      <c r="V78" s="39">
        <f t="shared" si="61"/>
        <v>9.7189588442226471E-2</v>
      </c>
      <c r="X78" s="40">
        <v>1258435.8024803691</v>
      </c>
      <c r="Y78" s="40">
        <v>874918.31245710514</v>
      </c>
      <c r="Z78" s="40">
        <v>546134.78542539035</v>
      </c>
      <c r="AA78" s="58">
        <v>306582.29060585157</v>
      </c>
      <c r="AB78" s="40">
        <v>154665.07913073112</v>
      </c>
      <c r="AC78" s="40">
        <v>69911.939647082385</v>
      </c>
      <c r="AD78" s="40"/>
      <c r="AE78" s="40">
        <v>698694.17059548211</v>
      </c>
      <c r="AF78" s="65">
        <f t="shared" si="44"/>
        <v>2003</v>
      </c>
      <c r="AG78" s="39">
        <v>0.28359999999999985</v>
      </c>
      <c r="AH78" s="39">
        <v>0.24110500000000012</v>
      </c>
      <c r="AI78" s="39">
        <v>0.19861000000000018</v>
      </c>
      <c r="AJ78" s="39">
        <v>0.15611500000000023</v>
      </c>
      <c r="AK78" s="39">
        <v>0.11362000000000028</v>
      </c>
      <c r="AL78" s="39">
        <v>7.1125000000000105E-2</v>
      </c>
      <c r="AM78" s="40" t="s">
        <v>115</v>
      </c>
      <c r="AN78" s="39">
        <f t="shared" si="49"/>
        <v>0.19861000000000018</v>
      </c>
      <c r="AO78" s="40">
        <f t="shared" si="26"/>
        <v>546134.78542539035</v>
      </c>
      <c r="AP78" s="40"/>
      <c r="AQ78" s="40">
        <f t="shared" si="50"/>
        <v>1258435.8024803691</v>
      </c>
      <c r="AR78" s="40">
        <f t="shared" si="51"/>
        <v>874918.3124571048</v>
      </c>
      <c r="AS78" s="40">
        <f t="shared" si="52"/>
        <v>546134.78542539035</v>
      </c>
      <c r="AT78" s="40">
        <f t="shared" si="53"/>
        <v>306582.29060585139</v>
      </c>
      <c r="AU78" s="40">
        <f t="shared" si="54"/>
        <v>154665.07913073106</v>
      </c>
      <c r="AV78" s="40">
        <f t="shared" si="55"/>
        <v>69911.939647082385</v>
      </c>
      <c r="AX78" s="39">
        <f t="shared" si="56"/>
        <v>0.26090000000000002</v>
      </c>
      <c r="AY78" s="5"/>
      <c r="AZ78" s="45"/>
      <c r="BD78" s="5"/>
      <c r="BE78" s="40"/>
      <c r="BI78" s="5"/>
      <c r="BK78" s="5"/>
      <c r="BL78" s="40"/>
      <c r="BM78" s="40"/>
      <c r="BO78" s="40"/>
      <c r="BQ78" s="40"/>
      <c r="BR78" s="40"/>
      <c r="BT78" s="40"/>
      <c r="BV78" s="40"/>
      <c r="BW78" s="40"/>
      <c r="BY78" s="40"/>
      <c r="BZ78" s="40"/>
      <c r="CA78" s="40"/>
      <c r="CC78" s="40"/>
      <c r="CD78" s="40"/>
      <c r="CE78" s="40"/>
      <c r="CF78" s="40"/>
      <c r="CG78" s="40"/>
      <c r="CH78" s="40"/>
      <c r="CI78" s="40"/>
      <c r="CJ78" s="40"/>
      <c r="CK78" s="40"/>
      <c r="CM78" s="40"/>
      <c r="CR78" s="5"/>
      <c r="CS78" s="5"/>
      <c r="CT78" s="5"/>
      <c r="EE78" s="40"/>
      <c r="EF78" s="40"/>
      <c r="EG78" s="40"/>
      <c r="EH78" s="40"/>
      <c r="EI78" s="40"/>
      <c r="EJ78" s="40"/>
      <c r="EK78" s="40"/>
      <c r="EL78" s="40"/>
      <c r="EM78" s="40"/>
      <c r="EN78" s="40"/>
      <c r="EO78" s="40"/>
      <c r="EP78" s="40"/>
      <c r="EQ78" s="40"/>
      <c r="ER78" s="40"/>
      <c r="ES78" s="40"/>
      <c r="FK78" s="5"/>
      <c r="FZ78" s="40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Y78" s="40"/>
      <c r="IF78" s="40"/>
      <c r="IG78" s="40"/>
      <c r="IH78" s="44"/>
      <c r="II78" s="39"/>
      <c r="IK78" s="49"/>
      <c r="IL78" s="50"/>
      <c r="IM78" s="49"/>
      <c r="IN78" s="49"/>
      <c r="IO78" s="49"/>
      <c r="IP78" s="49"/>
      <c r="IQ78" s="49"/>
      <c r="IR78" s="49"/>
      <c r="IS78" s="49"/>
      <c r="IT78" s="49"/>
      <c r="IU78" s="49"/>
      <c r="IV78" s="49"/>
      <c r="IW78" s="49"/>
      <c r="IX78" s="49"/>
      <c r="IY78" s="49"/>
      <c r="JA78" s="49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ND78" s="49"/>
      <c r="NE78" s="39"/>
      <c r="NF78" s="49"/>
      <c r="NH78" s="40"/>
      <c r="NI78" s="40"/>
      <c r="NJ78" s="40"/>
      <c r="NK78" s="40"/>
      <c r="NL78" s="40"/>
      <c r="NM78" s="40"/>
      <c r="NS78" s="5"/>
      <c r="NU78" s="5"/>
      <c r="NW78" s="5"/>
      <c r="NX78" s="5"/>
      <c r="NY78" s="5"/>
      <c r="NZ78" s="5"/>
      <c r="OA78" s="5"/>
      <c r="OB78" s="5"/>
    </row>
    <row r="79" spans="1:392">
      <c r="A79" s="35">
        <v>2004</v>
      </c>
      <c r="B79" s="36">
        <v>0.1074</v>
      </c>
      <c r="C79" s="36">
        <v>6.4100000000000004E-2</v>
      </c>
      <c r="D79" s="38">
        <f t="shared" si="45"/>
        <v>9.0079999999999993E-2</v>
      </c>
      <c r="E79" s="40">
        <f t="shared" si="46"/>
        <v>1393591.8076667606</v>
      </c>
      <c r="F79" s="40">
        <f t="shared" si="43"/>
        <v>74393.29497846037</v>
      </c>
      <c r="G79" s="40">
        <f t="shared" si="47"/>
        <v>362873.79682804632</v>
      </c>
      <c r="H79" s="40">
        <f t="shared" si="48"/>
        <v>232456.81006846318</v>
      </c>
      <c r="I79" s="40">
        <f t="shared" si="57"/>
        <v>595330.60689650953</v>
      </c>
      <c r="J79" s="59">
        <v>2.6800000000000001E-2</v>
      </c>
      <c r="K79" s="61">
        <f t="shared" si="58"/>
        <v>10.884756419042876</v>
      </c>
      <c r="L79" s="39">
        <f t="shared" si="62"/>
        <v>0.11948291314262494</v>
      </c>
      <c r="M79" s="39">
        <f t="shared" si="63"/>
        <v>7.8734907754122618E-2</v>
      </c>
      <c r="N79" s="39">
        <f t="shared" si="64"/>
        <v>0.1080462488029561</v>
      </c>
      <c r="P79" s="39">
        <f t="shared" si="40"/>
        <v>0.13127690523632096</v>
      </c>
      <c r="Q79" s="39">
        <f t="shared" si="41"/>
        <v>9.1404390858519813E-2</v>
      </c>
      <c r="R79" s="39">
        <f t="shared" si="42"/>
        <v>0.11809853155257133</v>
      </c>
      <c r="T79" s="39">
        <f t="shared" si="59"/>
        <v>0.1040239750884937</v>
      </c>
      <c r="U79" s="39">
        <f t="shared" si="60"/>
        <v>7.8367620153594331E-2</v>
      </c>
      <c r="V79" s="39">
        <f t="shared" si="61"/>
        <v>9.6542237476139769E-2</v>
      </c>
      <c r="X79" s="40">
        <v>1393591.8076667606</v>
      </c>
      <c r="Y79" s="40">
        <v>961307.74662911962</v>
      </c>
      <c r="Z79" s="40">
        <v>595330.60689650953</v>
      </c>
      <c r="AA79" s="58">
        <v>331544.22070697998</v>
      </c>
      <c r="AB79" s="40">
        <v>165918.51028828311</v>
      </c>
      <c r="AC79" s="40">
        <v>74393.29497846037</v>
      </c>
      <c r="AD79" s="40"/>
      <c r="AE79" s="40">
        <v>749531.15844800929</v>
      </c>
      <c r="AF79" s="65">
        <f t="shared" si="44"/>
        <v>2004</v>
      </c>
      <c r="AG79" s="39">
        <v>0.10739999999999994</v>
      </c>
      <c r="AH79" s="39">
        <v>9.8739999999999828E-2</v>
      </c>
      <c r="AI79" s="39">
        <v>9.0079999999999938E-2</v>
      </c>
      <c r="AJ79" s="39">
        <v>8.1419999999999826E-2</v>
      </c>
      <c r="AK79" s="39">
        <v>7.2759999999999936E-2</v>
      </c>
      <c r="AL79" s="39">
        <v>6.4100000000000046E-2</v>
      </c>
      <c r="AM79" s="40" t="s">
        <v>115</v>
      </c>
      <c r="AN79" s="39">
        <f t="shared" si="49"/>
        <v>9.0079999999999938E-2</v>
      </c>
      <c r="AO79" s="40">
        <f t="shared" si="26"/>
        <v>595330.60689650953</v>
      </c>
      <c r="AP79" s="40"/>
      <c r="AQ79" s="40">
        <f t="shared" si="50"/>
        <v>1393591.8076667606</v>
      </c>
      <c r="AR79" s="40">
        <f t="shared" si="51"/>
        <v>961307.74662911915</v>
      </c>
      <c r="AS79" s="40">
        <f t="shared" si="52"/>
        <v>595330.60689650953</v>
      </c>
      <c r="AT79" s="40">
        <f t="shared" si="53"/>
        <v>331544.22070697974</v>
      </c>
      <c r="AU79" s="40">
        <f t="shared" si="54"/>
        <v>165918.51028828303</v>
      </c>
      <c r="AV79" s="40">
        <f t="shared" si="55"/>
        <v>74393.29497846037</v>
      </c>
      <c r="AX79" s="39">
        <f t="shared" si="56"/>
        <v>8.0599999999999991E-2</v>
      </c>
      <c r="AY79" s="5"/>
      <c r="AZ79" s="45"/>
      <c r="BD79" s="5"/>
      <c r="BE79" s="40"/>
      <c r="BI79" s="5"/>
      <c r="BK79" s="5"/>
      <c r="BL79" s="40"/>
      <c r="BM79" s="40"/>
      <c r="BO79" s="40"/>
      <c r="BQ79" s="40"/>
      <c r="BR79" s="40"/>
      <c r="BT79" s="40"/>
      <c r="BV79" s="40"/>
      <c r="BW79" s="40"/>
      <c r="BY79" s="40"/>
      <c r="BZ79" s="40"/>
      <c r="CA79" s="40"/>
      <c r="CC79" s="40"/>
      <c r="CD79" s="40"/>
      <c r="CE79" s="40"/>
      <c r="CF79" s="40"/>
      <c r="CG79" s="40"/>
      <c r="CH79" s="40"/>
      <c r="CI79" s="40"/>
      <c r="CJ79" s="40"/>
      <c r="CK79" s="40"/>
      <c r="CM79" s="40"/>
      <c r="CR79" s="5"/>
      <c r="CS79" s="5"/>
      <c r="CT79" s="5"/>
      <c r="EE79" s="40"/>
      <c r="EF79" s="40"/>
      <c r="EG79" s="40"/>
      <c r="EH79" s="40"/>
      <c r="EI79" s="40"/>
      <c r="EJ79" s="40"/>
      <c r="EK79" s="40"/>
      <c r="EL79" s="40"/>
      <c r="EM79" s="40"/>
      <c r="EN79" s="40"/>
      <c r="EO79" s="40"/>
      <c r="EP79" s="40"/>
      <c r="EQ79" s="40"/>
      <c r="ER79" s="40"/>
      <c r="ES79" s="40"/>
      <c r="FK79" s="5"/>
      <c r="FZ79" s="40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Y79" s="40"/>
      <c r="IF79" s="40"/>
      <c r="IG79" s="40"/>
      <c r="IH79" s="44"/>
      <c r="II79" s="39"/>
      <c r="IK79" s="49"/>
      <c r="IL79" s="50"/>
      <c r="IM79" s="49"/>
      <c r="IN79" s="49"/>
      <c r="IO79" s="49"/>
      <c r="IP79" s="49"/>
      <c r="IQ79" s="49"/>
      <c r="IR79" s="49"/>
      <c r="IS79" s="49"/>
      <c r="IT79" s="49"/>
      <c r="IU79" s="49"/>
      <c r="IV79" s="49"/>
      <c r="IW79" s="49"/>
      <c r="IX79" s="49"/>
      <c r="IY79" s="49"/>
      <c r="JA79" s="49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ND79" s="49"/>
      <c r="NE79" s="39"/>
      <c r="NF79" s="49"/>
      <c r="NH79" s="40"/>
      <c r="NI79" s="40"/>
      <c r="NJ79" s="40"/>
      <c r="NK79" s="40"/>
      <c r="NL79" s="40"/>
      <c r="NM79" s="40"/>
      <c r="NS79" s="5"/>
      <c r="NU79" s="5"/>
      <c r="NW79" s="5"/>
      <c r="NX79" s="5"/>
      <c r="NY79" s="5"/>
      <c r="NZ79" s="5"/>
      <c r="OA79" s="5"/>
      <c r="OB79" s="5"/>
    </row>
    <row r="80" spans="1:392">
      <c r="A80" s="35">
        <v>2005</v>
      </c>
      <c r="B80" s="36">
        <v>4.8300000000000003E-2</v>
      </c>
      <c r="C80" s="36">
        <v>3.9650000000000005E-2</v>
      </c>
      <c r="D80" s="38">
        <f t="shared" si="45"/>
        <v>4.4840000000000005E-2</v>
      </c>
      <c r="E80" s="40">
        <f t="shared" si="46"/>
        <v>1460902.2919770651</v>
      </c>
      <c r="F80" s="40">
        <f t="shared" si="43"/>
        <v>77342.989124356318</v>
      </c>
      <c r="G80" s="40">
        <f t="shared" si="47"/>
        <v>374451.04512576654</v>
      </c>
      <c r="H80" s="40">
        <f t="shared" si="48"/>
        <v>247574.18618398247</v>
      </c>
      <c r="I80" s="40">
        <f t="shared" si="57"/>
        <v>622025.23130974895</v>
      </c>
      <c r="J80" s="59">
        <v>3.39E-2</v>
      </c>
      <c r="K80" s="61">
        <f t="shared" si="58"/>
        <v>11.253749661648429</v>
      </c>
      <c r="L80" s="39">
        <f t="shared" si="62"/>
        <v>8.9759382117287734E-2</v>
      </c>
      <c r="M80" s="39">
        <f t="shared" si="63"/>
        <v>6.5774481892608927E-2</v>
      </c>
      <c r="N80" s="39">
        <f t="shared" si="64"/>
        <v>8.4726244101180015E-2</v>
      </c>
      <c r="P80" s="39">
        <f t="shared" si="40"/>
        <v>0.11863882738803611</v>
      </c>
      <c r="Q80" s="39">
        <f t="shared" si="41"/>
        <v>8.3502365335288431E-2</v>
      </c>
      <c r="R80" s="39">
        <f t="shared" si="42"/>
        <v>0.10731354139929805</v>
      </c>
      <c r="T80" s="39">
        <f t="shared" si="59"/>
        <v>0.10210122861573634</v>
      </c>
      <c r="U80" s="39">
        <f t="shared" si="60"/>
        <v>7.8681303694494886E-2</v>
      </c>
      <c r="V80" s="39">
        <f t="shared" si="61"/>
        <v>9.5497432428122808E-2</v>
      </c>
      <c r="X80" s="40">
        <v>1460902.2919770651</v>
      </c>
      <c r="Y80" s="40">
        <v>1006075.8483896377</v>
      </c>
      <c r="Z80" s="40">
        <v>622025.23130974895</v>
      </c>
      <c r="AA80" s="58">
        <v>345837.09206165787</v>
      </c>
      <c r="AB80" s="40">
        <v>172784.21824401224</v>
      </c>
      <c r="AC80" s="40">
        <v>77342.989124356318</v>
      </c>
      <c r="AD80" s="40"/>
      <c r="AE80" s="40">
        <v>780546.75778458768</v>
      </c>
      <c r="AF80" s="65">
        <f t="shared" si="44"/>
        <v>2005</v>
      </c>
      <c r="AG80" s="39">
        <v>4.830000000000001E-2</v>
      </c>
      <c r="AH80" s="39">
        <v>4.657E-2</v>
      </c>
      <c r="AI80" s="39">
        <v>4.4839999999999991E-2</v>
      </c>
      <c r="AJ80" s="39">
        <v>4.3109999999999982E-2</v>
      </c>
      <c r="AK80" s="39">
        <v>4.137999999999975E-2</v>
      </c>
      <c r="AL80" s="39">
        <v>3.9649999999999963E-2</v>
      </c>
      <c r="AM80" s="40" t="s">
        <v>115</v>
      </c>
      <c r="AN80" s="39">
        <f t="shared" si="49"/>
        <v>4.4839999999999991E-2</v>
      </c>
      <c r="AO80" s="40">
        <f t="shared" si="26"/>
        <v>622025.23130974907</v>
      </c>
      <c r="AP80" s="40"/>
      <c r="AQ80" s="40">
        <f t="shared" si="50"/>
        <v>1460902.2919770651</v>
      </c>
      <c r="AR80" s="40">
        <f t="shared" si="51"/>
        <v>1006075.8483896372</v>
      </c>
      <c r="AS80" s="40">
        <f t="shared" si="52"/>
        <v>622025.23130974907</v>
      </c>
      <c r="AT80" s="40">
        <f t="shared" si="53"/>
        <v>345837.09206165763</v>
      </c>
      <c r="AU80" s="40">
        <f t="shared" si="54"/>
        <v>172784.21824401213</v>
      </c>
      <c r="AV80" s="40">
        <f t="shared" si="55"/>
        <v>77342.989124356318</v>
      </c>
      <c r="AX80" s="39">
        <f t="shared" si="56"/>
        <v>1.4400000000000003E-2</v>
      </c>
      <c r="AY80" s="5"/>
      <c r="AZ80" s="45"/>
      <c r="BD80" s="5"/>
      <c r="BE80" s="40"/>
      <c r="BI80" s="5"/>
      <c r="BK80" s="5"/>
      <c r="BL80" s="40"/>
      <c r="BM80" s="40"/>
      <c r="BO80" s="40"/>
      <c r="BQ80" s="40"/>
      <c r="BR80" s="40"/>
      <c r="BT80" s="40"/>
      <c r="BV80" s="40"/>
      <c r="BW80" s="40"/>
      <c r="BY80" s="40"/>
      <c r="BZ80" s="40"/>
      <c r="CA80" s="40"/>
      <c r="CC80" s="40"/>
      <c r="CD80" s="40"/>
      <c r="CE80" s="40"/>
      <c r="CF80" s="40"/>
      <c r="CG80" s="40"/>
      <c r="CH80" s="40"/>
      <c r="CI80" s="40"/>
      <c r="CJ80" s="40"/>
      <c r="CK80" s="40"/>
      <c r="CM80" s="40"/>
      <c r="CR80" s="5"/>
      <c r="CS80" s="5"/>
      <c r="CT80" s="5"/>
      <c r="EE80" s="40"/>
      <c r="EF80" s="40"/>
      <c r="EG80" s="40"/>
      <c r="EH80" s="40"/>
      <c r="EI80" s="40"/>
      <c r="EJ80" s="40"/>
      <c r="EK80" s="40"/>
      <c r="EL80" s="40"/>
      <c r="EM80" s="40"/>
      <c r="EN80" s="40"/>
      <c r="EO80" s="40"/>
      <c r="EP80" s="40"/>
      <c r="EQ80" s="40"/>
      <c r="ER80" s="40"/>
      <c r="ES80" s="40"/>
      <c r="FK80" s="5"/>
      <c r="FZ80" s="40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Y80" s="40"/>
      <c r="IF80" s="40"/>
      <c r="IG80" s="40"/>
      <c r="IH80" s="44"/>
      <c r="II80" s="39"/>
      <c r="IK80" s="49"/>
      <c r="IL80" s="50"/>
      <c r="IM80" s="49"/>
      <c r="IN80" s="49"/>
      <c r="IO80" s="49"/>
      <c r="IP80" s="49"/>
      <c r="IQ80" s="49"/>
      <c r="IR80" s="49"/>
      <c r="IS80" s="49"/>
      <c r="IT80" s="49"/>
      <c r="IU80" s="49"/>
      <c r="IV80" s="49"/>
      <c r="IW80" s="49"/>
      <c r="IX80" s="49"/>
      <c r="IY80" s="49"/>
      <c r="JA80" s="49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ND80" s="49"/>
      <c r="NE80" s="39"/>
      <c r="NF80" s="49"/>
      <c r="NH80" s="40"/>
      <c r="NI80" s="40"/>
      <c r="NJ80" s="40"/>
      <c r="NK80" s="40"/>
      <c r="NL80" s="40"/>
      <c r="NM80" s="40"/>
      <c r="NS80" s="5"/>
      <c r="NU80" s="5"/>
      <c r="NW80" s="5"/>
      <c r="NX80" s="5"/>
      <c r="NY80" s="5"/>
      <c r="NZ80" s="5"/>
      <c r="OA80" s="5"/>
      <c r="OB80" s="5"/>
    </row>
    <row r="81" spans="1:392">
      <c r="A81" s="35">
        <v>2006</v>
      </c>
      <c r="B81" s="36">
        <v>0.15609999999999999</v>
      </c>
      <c r="C81" s="36">
        <v>5.1974999999999993E-2</v>
      </c>
      <c r="D81" s="38">
        <f t="shared" si="45"/>
        <v>0.11445</v>
      </c>
      <c r="E81" s="40">
        <f t="shared" si="46"/>
        <v>1688949.1397546849</v>
      </c>
      <c r="F81" s="40">
        <f t="shared" si="43"/>
        <v>81362.890984094745</v>
      </c>
      <c r="G81" s="40">
        <f t="shared" si="47"/>
        <v>431474.02195032046</v>
      </c>
      <c r="H81" s="40">
        <f t="shared" si="48"/>
        <v>261741.9970828293</v>
      </c>
      <c r="I81" s="40">
        <f t="shared" si="57"/>
        <v>693216.01903314982</v>
      </c>
      <c r="J81" s="59">
        <v>3.2300000000000002E-2</v>
      </c>
      <c r="K81" s="61">
        <f t="shared" si="58"/>
        <v>11.617245775719674</v>
      </c>
      <c r="L81" s="39">
        <f t="shared" si="62"/>
        <v>8.3310069748993465E-2</v>
      </c>
      <c r="M81" s="39">
        <f t="shared" si="63"/>
        <v>6.6990217448024802E-2</v>
      </c>
      <c r="N81" s="39">
        <f t="shared" si="64"/>
        <v>8.1128183365485995E-2</v>
      </c>
      <c r="P81" s="39">
        <f t="shared" si="40"/>
        <v>0.1172634060900708</v>
      </c>
      <c r="Q81" s="39">
        <f t="shared" si="41"/>
        <v>7.7157133638015685E-2</v>
      </c>
      <c r="R81" s="39">
        <f t="shared" si="42"/>
        <v>0.10395851674798973</v>
      </c>
      <c r="T81" s="39">
        <f t="shared" si="59"/>
        <v>0.10901313605063812</v>
      </c>
      <c r="U81" s="39">
        <f t="shared" si="60"/>
        <v>7.9989909226547695E-2</v>
      </c>
      <c r="V81" s="39">
        <f t="shared" si="61"/>
        <v>0.10013900136060205</v>
      </c>
      <c r="X81" s="40">
        <v>1688949.1397546849</v>
      </c>
      <c r="Y81" s="40">
        <v>1142172.7587805458</v>
      </c>
      <c r="Z81" s="40">
        <v>693216.01903314982</v>
      </c>
      <c r="AA81" s="58">
        <v>378216.08980593062</v>
      </c>
      <c r="AB81" s="40">
        <v>185362.90933217638</v>
      </c>
      <c r="AC81" s="40">
        <v>81362.890984094745</v>
      </c>
      <c r="AD81" s="40"/>
      <c r="AE81" s="40">
        <v>837370.56175130582</v>
      </c>
      <c r="AF81" s="65">
        <f t="shared" si="44"/>
        <v>2006</v>
      </c>
      <c r="AG81" s="39">
        <v>0.15609999999999991</v>
      </c>
      <c r="AH81" s="39">
        <v>0.13527499999999981</v>
      </c>
      <c r="AI81" s="39">
        <v>0.11445000000000016</v>
      </c>
      <c r="AJ81" s="39">
        <v>9.3625000000000069E-2</v>
      </c>
      <c r="AK81" s="39">
        <v>7.2800000000000198E-2</v>
      </c>
      <c r="AL81" s="39">
        <v>5.1975000000000104E-2</v>
      </c>
      <c r="AM81" s="40" t="s">
        <v>115</v>
      </c>
      <c r="AN81" s="39">
        <f t="shared" si="49"/>
        <v>0.11445000000000016</v>
      </c>
      <c r="AO81" s="40">
        <f t="shared" si="26"/>
        <v>693216.01903314993</v>
      </c>
      <c r="AP81" s="40"/>
      <c r="AQ81" s="40">
        <f t="shared" si="50"/>
        <v>1688949.1397546849</v>
      </c>
      <c r="AR81" s="40">
        <f t="shared" si="51"/>
        <v>1142172.7587805451</v>
      </c>
      <c r="AS81" s="40">
        <f t="shared" si="52"/>
        <v>693216.01903314993</v>
      </c>
      <c r="AT81" s="40">
        <f t="shared" si="53"/>
        <v>378216.08980593033</v>
      </c>
      <c r="AU81" s="40">
        <f t="shared" si="54"/>
        <v>185362.90933217623</v>
      </c>
      <c r="AV81" s="40">
        <f t="shared" si="55"/>
        <v>81362.890984094745</v>
      </c>
      <c r="AX81" s="39">
        <f t="shared" si="56"/>
        <v>0.12379999999999999</v>
      </c>
      <c r="AY81" s="5"/>
      <c r="AZ81" s="45"/>
      <c r="BD81" s="5"/>
      <c r="BE81" s="40"/>
      <c r="BI81" s="5"/>
      <c r="BK81" s="5"/>
      <c r="BL81" s="40"/>
      <c r="BM81" s="40"/>
      <c r="BO81" s="40"/>
      <c r="BQ81" s="40"/>
      <c r="BR81" s="40"/>
      <c r="BT81" s="40"/>
      <c r="BV81" s="40"/>
      <c r="BW81" s="40"/>
      <c r="BY81" s="40"/>
      <c r="BZ81" s="40"/>
      <c r="CA81" s="40"/>
      <c r="CC81" s="40"/>
      <c r="CD81" s="40"/>
      <c r="CE81" s="40"/>
      <c r="CF81" s="40"/>
      <c r="CG81" s="40"/>
      <c r="CH81" s="40"/>
      <c r="CI81" s="40"/>
      <c r="CJ81" s="40"/>
      <c r="CK81" s="40"/>
      <c r="CM81" s="40"/>
      <c r="CR81" s="5"/>
      <c r="CS81" s="5"/>
      <c r="CT81" s="5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FK81" s="5"/>
      <c r="FZ81" s="40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Y81" s="40"/>
      <c r="IF81" s="40"/>
      <c r="IG81" s="40"/>
      <c r="IH81" s="44"/>
      <c r="II81" s="39"/>
      <c r="IK81" s="49"/>
      <c r="IL81" s="50"/>
      <c r="IM81" s="49"/>
      <c r="IN81" s="49"/>
      <c r="IO81" s="49"/>
      <c r="IP81" s="49"/>
      <c r="IQ81" s="49"/>
      <c r="IR81" s="49"/>
      <c r="IS81" s="49"/>
      <c r="IT81" s="49"/>
      <c r="IU81" s="49"/>
      <c r="IV81" s="49"/>
      <c r="IW81" s="49"/>
      <c r="IX81" s="49"/>
      <c r="IY81" s="49"/>
      <c r="JA81" s="49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ND81" s="49"/>
      <c r="NE81" s="39"/>
      <c r="NF81" s="49"/>
      <c r="NH81" s="40"/>
      <c r="NI81" s="40"/>
      <c r="NJ81" s="40"/>
      <c r="NK81" s="40"/>
      <c r="NL81" s="40"/>
      <c r="NM81" s="40"/>
      <c r="NS81" s="5"/>
      <c r="NU81" s="5"/>
      <c r="NW81" s="5"/>
      <c r="NX81" s="5"/>
      <c r="NY81" s="5"/>
      <c r="NZ81" s="5"/>
      <c r="OA81" s="5"/>
      <c r="OB81" s="5"/>
    </row>
    <row r="82" spans="1:392">
      <c r="A82" s="35">
        <v>2007</v>
      </c>
      <c r="B82" s="36">
        <v>5.4800000000000001E-2</v>
      </c>
      <c r="C82" s="36">
        <v>5.2150000000000002E-2</v>
      </c>
      <c r="D82" s="38">
        <f t="shared" si="45"/>
        <v>5.3740000000000003E-2</v>
      </c>
      <c r="E82" s="40">
        <f t="shared" si="46"/>
        <v>1781503.5526132416</v>
      </c>
      <c r="F82" s="40">
        <f t="shared" si="43"/>
        <v>85605.965748915274</v>
      </c>
      <c r="G82" s="40">
        <f t="shared" si="47"/>
        <v>438722.55412569985</v>
      </c>
      <c r="H82" s="40">
        <f t="shared" si="48"/>
        <v>291746.89377029141</v>
      </c>
      <c r="I82" s="40">
        <f t="shared" si="57"/>
        <v>730469.44789599127</v>
      </c>
      <c r="J82" s="59">
        <v>2.8500000000000001E-2</v>
      </c>
      <c r="K82" s="61">
        <f t="shared" si="58"/>
        <v>11.948337280327685</v>
      </c>
      <c r="L82" s="39">
        <f t="shared" si="62"/>
        <v>5.8405253016188485E-2</v>
      </c>
      <c r="M82" s="39">
        <f t="shared" si="63"/>
        <v>6.2579417736385201E-2</v>
      </c>
      <c r="N82" s="39">
        <f t="shared" si="64"/>
        <v>6.3908890948230157E-2</v>
      </c>
      <c r="P82" s="39">
        <f t="shared" si="40"/>
        <v>0.11708892152711226</v>
      </c>
      <c r="Q82" s="39">
        <f t="shared" si="41"/>
        <v>7.91747050847047E-2</v>
      </c>
      <c r="R82" s="39">
        <f t="shared" si="42"/>
        <v>0.10466942206934582</v>
      </c>
      <c r="T82" s="39">
        <f t="shared" si="59"/>
        <v>0.10458191209662626</v>
      </c>
      <c r="U82" s="39">
        <f t="shared" si="60"/>
        <v>8.1058935091322892E-2</v>
      </c>
      <c r="V82" s="39">
        <f t="shared" si="61"/>
        <v>9.7801169678137567E-2</v>
      </c>
      <c r="X82" s="40">
        <v>1781503.5526132416</v>
      </c>
      <c r="Y82" s="40">
        <v>1204158.474399566</v>
      </c>
      <c r="Z82" s="40">
        <v>730469.44789599127</v>
      </c>
      <c r="AA82" s="58">
        <v>398340.96794450417</v>
      </c>
      <c r="AB82" s="40">
        <v>195127.82739579544</v>
      </c>
      <c r="AC82" s="40">
        <v>85605.965748915274</v>
      </c>
      <c r="AD82" s="40"/>
      <c r="AE82" s="40">
        <v>881483.24294436467</v>
      </c>
      <c r="AF82" s="65">
        <f t="shared" si="44"/>
        <v>2007</v>
      </c>
      <c r="AG82" s="39">
        <v>5.479999999999996E-2</v>
      </c>
      <c r="AH82" s="39">
        <v>5.427000000000004E-2</v>
      </c>
      <c r="AI82" s="39">
        <v>5.3739999999999899E-2</v>
      </c>
      <c r="AJ82" s="39">
        <v>5.320999999999998E-2</v>
      </c>
      <c r="AK82" s="39">
        <v>5.268000000000006E-2</v>
      </c>
      <c r="AL82" s="39">
        <v>5.2149999999999919E-2</v>
      </c>
      <c r="AM82" s="40" t="s">
        <v>115</v>
      </c>
      <c r="AN82" s="39">
        <f t="shared" si="49"/>
        <v>5.3739999999999899E-2</v>
      </c>
      <c r="AO82" s="40">
        <f t="shared" ref="AO82:AO94" si="65">AO81*(1+AN82)</f>
        <v>730469.44789599138</v>
      </c>
      <c r="AP82" s="40"/>
      <c r="AQ82" s="40">
        <f t="shared" si="50"/>
        <v>1781503.5526132416</v>
      </c>
      <c r="AR82" s="40">
        <f t="shared" si="51"/>
        <v>1204158.4743995653</v>
      </c>
      <c r="AS82" s="40">
        <f t="shared" si="52"/>
        <v>730469.44789599138</v>
      </c>
      <c r="AT82" s="40">
        <f t="shared" si="53"/>
        <v>398340.96794450388</v>
      </c>
      <c r="AU82" s="40">
        <f t="shared" si="54"/>
        <v>195127.82739579529</v>
      </c>
      <c r="AV82" s="40">
        <f t="shared" si="55"/>
        <v>85605.965748915274</v>
      </c>
      <c r="AW82" s="5"/>
      <c r="AX82" s="39">
        <f t="shared" si="56"/>
        <v>2.63E-2</v>
      </c>
      <c r="AY82" s="5"/>
      <c r="AZ82" s="5"/>
      <c r="BA82" s="5"/>
      <c r="BD82" s="5"/>
      <c r="BE82" s="40"/>
      <c r="BI82" s="5"/>
      <c r="BK82" s="5"/>
      <c r="BL82" s="40"/>
      <c r="BM82" s="40"/>
      <c r="BO82" s="40"/>
      <c r="BQ82" s="40"/>
      <c r="BR82" s="40"/>
      <c r="BT82" s="40"/>
      <c r="BV82" s="40"/>
      <c r="BW82" s="40"/>
      <c r="BY82" s="40"/>
      <c r="BZ82" s="40"/>
      <c r="CA82" s="40"/>
      <c r="CC82" s="40"/>
      <c r="CD82" s="40"/>
      <c r="CE82" s="40"/>
      <c r="CJ82" s="40"/>
      <c r="CK82" s="40"/>
      <c r="CM82" s="40"/>
      <c r="CR82" s="5"/>
      <c r="CS82" s="5"/>
      <c r="CT82" s="5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FK82" s="5"/>
      <c r="FZ82" s="40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Y82" s="40"/>
      <c r="IF82" s="40"/>
      <c r="IG82" s="40"/>
      <c r="IH82" s="44"/>
      <c r="II82" s="39"/>
      <c r="IK82" s="49"/>
      <c r="IL82" s="50"/>
      <c r="IM82" s="49"/>
      <c r="IN82" s="49"/>
      <c r="IO82" s="49"/>
      <c r="IP82" s="49"/>
      <c r="IQ82" s="49"/>
      <c r="IR82" s="49"/>
      <c r="IS82" s="49"/>
      <c r="IT82" s="49"/>
      <c r="IU82" s="49"/>
      <c r="IV82" s="49"/>
      <c r="IW82" s="49"/>
      <c r="IX82" s="49"/>
      <c r="IY82" s="49"/>
      <c r="JA82" s="49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ND82" s="49"/>
      <c r="NE82" s="39"/>
      <c r="NF82" s="49"/>
      <c r="NH82" s="40"/>
      <c r="NI82" s="40"/>
      <c r="NJ82" s="40"/>
      <c r="NK82" s="40"/>
      <c r="NL82" s="40"/>
      <c r="NM82" s="40"/>
      <c r="NS82" s="5"/>
      <c r="NU82" s="5"/>
      <c r="NW82" s="5"/>
      <c r="NX82" s="5"/>
      <c r="NY82" s="5"/>
      <c r="NZ82" s="5"/>
      <c r="OA82" s="5"/>
      <c r="OB82" s="5"/>
    </row>
    <row r="83" spans="1:392">
      <c r="A83" s="35">
        <v>2008</v>
      </c>
      <c r="B83" s="36">
        <v>-0.36549999999999999</v>
      </c>
      <c r="C83" s="36">
        <v>2.8324999999999999E-2</v>
      </c>
      <c r="D83" s="38">
        <f t="shared" si="45"/>
        <v>-0.20796999999999999</v>
      </c>
      <c r="E83" s="40">
        <f t="shared" si="46"/>
        <v>1130364.004133102</v>
      </c>
      <c r="F83" s="40">
        <f t="shared" si="43"/>
        <v>88030.754728753294</v>
      </c>
      <c r="G83" s="40">
        <f t="shared" si="47"/>
        <v>278089.71881400386</v>
      </c>
      <c r="H83" s="40">
        <f t="shared" si="48"/>
        <v>300463.99800305808</v>
      </c>
      <c r="I83" s="40">
        <f t="shared" si="57"/>
        <v>578553.71681706188</v>
      </c>
      <c r="J83" s="59">
        <v>3.8399999999999997E-2</v>
      </c>
      <c r="K83" s="61">
        <f t="shared" si="58"/>
        <v>12.407153431892269</v>
      </c>
      <c r="L83" s="39">
        <f t="shared" si="62"/>
        <v>-1.3586639822537605E-2</v>
      </c>
      <c r="M83" s="39">
        <f t="shared" si="63"/>
        <v>5.6505228791741358E-2</v>
      </c>
      <c r="N83" s="39">
        <f t="shared" si="64"/>
        <v>2.0133093805914326E-2</v>
      </c>
      <c r="P83" s="39">
        <f t="shared" si="40"/>
        <v>8.3641366967015296E-2</v>
      </c>
      <c r="Q83" s="39">
        <f t="shared" si="41"/>
        <v>7.4921954997772655E-2</v>
      </c>
      <c r="R83" s="39">
        <f t="shared" si="42"/>
        <v>8.4528804226442267E-2</v>
      </c>
      <c r="T83" s="39">
        <f t="shared" si="59"/>
        <v>8.9291824239387418E-2</v>
      </c>
      <c r="U83" s="39">
        <f t="shared" si="60"/>
        <v>8.0604257011779312E-2</v>
      </c>
      <c r="V83" s="39">
        <f t="shared" si="61"/>
        <v>8.9243092203239005E-2</v>
      </c>
      <c r="X83" s="40">
        <v>1130364.004133102</v>
      </c>
      <c r="Y83" s="40">
        <v>858884.09424260643</v>
      </c>
      <c r="Z83" s="40">
        <v>578553.71681706188</v>
      </c>
      <c r="AA83" s="58">
        <v>346873.32318123447</v>
      </c>
      <c r="AB83" s="40">
        <v>185285.5797819515</v>
      </c>
      <c r="AC83" s="40">
        <v>88030.754728753294</v>
      </c>
      <c r="AD83" s="40"/>
      <c r="AE83" s="40">
        <v>837021.22817025089</v>
      </c>
      <c r="AF83" s="65">
        <f t="shared" si="44"/>
        <v>2008</v>
      </c>
      <c r="AG83" s="39">
        <v>-0.36549999999999983</v>
      </c>
      <c r="AH83" s="39">
        <v>-0.28673499999999996</v>
      </c>
      <c r="AI83" s="39">
        <v>-0.2079700000000001</v>
      </c>
      <c r="AJ83" s="39">
        <v>-0.12920500000000013</v>
      </c>
      <c r="AK83" s="39">
        <v>-5.044000000000004E-2</v>
      </c>
      <c r="AL83" s="39">
        <v>2.8324999999999934E-2</v>
      </c>
      <c r="AM83" s="40" t="s">
        <v>115</v>
      </c>
      <c r="AN83" s="39">
        <f t="shared" si="49"/>
        <v>-0.2079700000000001</v>
      </c>
      <c r="AO83" s="40">
        <f t="shared" si="65"/>
        <v>578553.716817062</v>
      </c>
      <c r="AP83" s="40"/>
      <c r="AQ83" s="40">
        <f t="shared" si="50"/>
        <v>1130364.004133102</v>
      </c>
      <c r="AR83" s="40">
        <f t="shared" si="51"/>
        <v>858884.09424260596</v>
      </c>
      <c r="AS83" s="40">
        <f t="shared" si="52"/>
        <v>578553.716817062</v>
      </c>
      <c r="AT83" s="40">
        <f t="shared" si="53"/>
        <v>346873.32318123418</v>
      </c>
      <c r="AU83" s="40">
        <f t="shared" si="54"/>
        <v>185285.57978195138</v>
      </c>
      <c r="AV83" s="40">
        <f t="shared" si="55"/>
        <v>88030.754728753294</v>
      </c>
      <c r="AW83" s="5"/>
      <c r="AX83" s="39">
        <f t="shared" si="56"/>
        <v>-0.40389999999999998</v>
      </c>
      <c r="AY83" s="5"/>
      <c r="AZ83" s="5"/>
      <c r="BA83" s="5"/>
      <c r="BD83" s="5"/>
      <c r="BE83" s="40"/>
      <c r="BI83" s="5"/>
      <c r="BK83" s="5"/>
      <c r="BL83" s="40"/>
      <c r="BM83" s="40"/>
      <c r="BO83" s="40"/>
      <c r="BQ83" s="40"/>
      <c r="BR83" s="40"/>
      <c r="BT83" s="40"/>
      <c r="BV83" s="40"/>
      <c r="BW83" s="40"/>
      <c r="BY83" s="40"/>
      <c r="BZ83" s="40"/>
      <c r="CA83" s="40"/>
      <c r="CC83" s="40"/>
      <c r="CD83" s="40"/>
      <c r="CE83" s="40"/>
      <c r="CJ83" s="40"/>
      <c r="CK83" s="40"/>
      <c r="CM83" s="40"/>
      <c r="CR83" s="5"/>
      <c r="CS83" s="5"/>
      <c r="CT83" s="5"/>
      <c r="EE83" s="40"/>
      <c r="EF83" s="40"/>
      <c r="EG83" s="40"/>
      <c r="EH83" s="40"/>
      <c r="EI83" s="40"/>
      <c r="EJ83" s="40"/>
      <c r="EK83" s="40"/>
      <c r="EL83" s="40"/>
      <c r="EM83" s="40"/>
      <c r="EN83" s="40"/>
      <c r="EO83" s="40"/>
      <c r="EP83" s="40"/>
      <c r="EQ83" s="40"/>
      <c r="ER83" s="40"/>
      <c r="ES83" s="40"/>
      <c r="FK83" s="5"/>
      <c r="FZ83" s="40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Y83" s="40"/>
      <c r="IF83" s="40"/>
      <c r="IG83" s="40"/>
      <c r="IH83" s="44"/>
      <c r="II83" s="39"/>
      <c r="IK83" s="49"/>
      <c r="IL83" s="50"/>
      <c r="IM83" s="49"/>
      <c r="IN83" s="49"/>
      <c r="IO83" s="49"/>
      <c r="IP83" s="49"/>
      <c r="IQ83" s="49"/>
      <c r="IR83" s="49"/>
      <c r="IS83" s="49"/>
      <c r="IT83" s="49"/>
      <c r="IU83" s="49"/>
      <c r="IV83" s="49"/>
      <c r="IW83" s="49"/>
      <c r="IX83" s="49"/>
      <c r="IY83" s="49"/>
      <c r="JA83" s="49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ND83" s="49"/>
      <c r="NE83" s="39"/>
      <c r="NF83" s="49"/>
      <c r="NH83" s="40"/>
      <c r="NI83" s="40"/>
      <c r="NJ83" s="40"/>
      <c r="NK83" s="40"/>
      <c r="NL83" s="40"/>
      <c r="NM83" s="40"/>
      <c r="NS83" s="5"/>
      <c r="NU83" s="5"/>
      <c r="NW83" s="5"/>
      <c r="NX83" s="5"/>
      <c r="NY83" s="5"/>
      <c r="NZ83" s="5"/>
      <c r="OA83" s="5"/>
      <c r="OB83" s="5"/>
    </row>
    <row r="84" spans="1:392">
      <c r="A84" s="35">
        <v>2009</v>
      </c>
      <c r="B84" s="36">
        <v>0.25940000000000002</v>
      </c>
      <c r="C84" s="36">
        <v>8.9224999999999999E-2</v>
      </c>
      <c r="D84" s="38">
        <f t="shared" si="45"/>
        <v>0.19133</v>
      </c>
      <c r="E84" s="40">
        <f t="shared" si="46"/>
        <v>1423580.4268052287</v>
      </c>
      <c r="F84" s="40">
        <f t="shared" si="43"/>
        <v>95885.298819426302</v>
      </c>
      <c r="G84" s="40">
        <f t="shared" si="47"/>
        <v>437178.33057564462</v>
      </c>
      <c r="H84" s="40">
        <f t="shared" si="48"/>
        <v>252070.0688800257</v>
      </c>
      <c r="I84" s="40">
        <f t="shared" si="57"/>
        <v>689248.39945567027</v>
      </c>
      <c r="J84" s="59">
        <v>-3.5999999999999999E-3</v>
      </c>
      <c r="K84" s="61">
        <f t="shared" si="58"/>
        <v>12.362487679537455</v>
      </c>
      <c r="L84" s="39">
        <f t="shared" si="62"/>
        <v>-9.5415147632165187E-3</v>
      </c>
      <c r="M84" s="39">
        <f t="shared" si="63"/>
        <v>6.6089006922336102E-2</v>
      </c>
      <c r="N84" s="39">
        <f t="shared" si="64"/>
        <v>2.6139051817536618E-2</v>
      </c>
      <c r="P84" s="39">
        <f t="shared" si="40"/>
        <v>8.1311383704747886E-2</v>
      </c>
      <c r="Q84" s="39">
        <f t="shared" si="41"/>
        <v>7.2313946425633047E-2</v>
      </c>
      <c r="R84" s="39">
        <f t="shared" si="42"/>
        <v>8.2087205798808016E-2</v>
      </c>
      <c r="T84" s="39">
        <f t="shared" si="59"/>
        <v>9.7948579370389144E-2</v>
      </c>
      <c r="U84" s="39">
        <f t="shared" si="60"/>
        <v>8.3078549105116029E-2</v>
      </c>
      <c r="V84" s="39">
        <f t="shared" si="61"/>
        <v>9.5477786516462437E-2</v>
      </c>
      <c r="X84" s="40">
        <v>1423580.4268052287</v>
      </c>
      <c r="Y84" s="40">
        <v>1052446.5081415914</v>
      </c>
      <c r="Z84" s="40">
        <v>689248.39945567027</v>
      </c>
      <c r="AA84" s="58">
        <v>401434.76255102677</v>
      </c>
      <c r="AB84" s="40">
        <v>208123.88034587482</v>
      </c>
      <c r="AC84" s="40">
        <v>95885.298819426302</v>
      </c>
      <c r="AD84" s="40"/>
      <c r="AE84" s="40">
        <v>940192.46475451591</v>
      </c>
      <c r="AF84" s="65">
        <f t="shared" si="44"/>
        <v>2009</v>
      </c>
      <c r="AG84" s="39">
        <v>0.25940000000000007</v>
      </c>
      <c r="AH84" s="39">
        <v>0.22536500000000004</v>
      </c>
      <c r="AI84" s="39">
        <v>0.19132999999999978</v>
      </c>
      <c r="AJ84" s="39">
        <v>0.15729499999999996</v>
      </c>
      <c r="AK84" s="39">
        <v>0.12325999999999993</v>
      </c>
      <c r="AL84" s="39">
        <v>8.9224999999999888E-2</v>
      </c>
      <c r="AM84" s="40" t="s">
        <v>115</v>
      </c>
      <c r="AN84" s="39">
        <f t="shared" si="49"/>
        <v>0.19132999999999978</v>
      </c>
      <c r="AO84" s="40">
        <f t="shared" si="65"/>
        <v>689248.39945567038</v>
      </c>
      <c r="AP84" s="40"/>
      <c r="AQ84" s="40">
        <f t="shared" si="50"/>
        <v>1423580.4268052287</v>
      </c>
      <c r="AR84" s="40">
        <f t="shared" si="51"/>
        <v>1052446.508141591</v>
      </c>
      <c r="AS84" s="40">
        <f t="shared" si="52"/>
        <v>689248.39945567038</v>
      </c>
      <c r="AT84" s="40">
        <f t="shared" si="53"/>
        <v>401434.76255102642</v>
      </c>
      <c r="AU84" s="40">
        <f t="shared" si="54"/>
        <v>208123.8803458747</v>
      </c>
      <c r="AV84" s="40">
        <f t="shared" si="55"/>
        <v>95885.298819426302</v>
      </c>
      <c r="AW84" s="5"/>
      <c r="AX84" s="39">
        <f t="shared" si="56"/>
        <v>0.26300000000000001</v>
      </c>
      <c r="AY84" s="5"/>
      <c r="AZ84" s="5"/>
      <c r="BA84" s="5"/>
      <c r="BD84" s="5"/>
      <c r="BE84" s="40"/>
      <c r="BI84" s="5"/>
      <c r="BK84" s="5"/>
      <c r="BL84" s="40"/>
      <c r="BM84" s="40"/>
      <c r="BO84" s="40"/>
      <c r="BQ84" s="40"/>
      <c r="BR84" s="40"/>
      <c r="BT84" s="40"/>
      <c r="BV84" s="40"/>
      <c r="BW84" s="40"/>
      <c r="BY84" s="40"/>
      <c r="BZ84" s="40"/>
      <c r="CA84" s="40"/>
      <c r="CC84" s="40"/>
      <c r="CD84" s="40"/>
      <c r="CE84" s="40"/>
      <c r="CJ84" s="40"/>
      <c r="CK84" s="40"/>
      <c r="CM84" s="40"/>
      <c r="CR84" s="5"/>
      <c r="CS84" s="5"/>
      <c r="CT84" s="5"/>
      <c r="EE84" s="40"/>
      <c r="EF84" s="40"/>
      <c r="EG84" s="40"/>
      <c r="EH84" s="40"/>
      <c r="EI84" s="40"/>
      <c r="EJ84" s="40"/>
      <c r="EK84" s="40"/>
      <c r="EL84" s="40"/>
      <c r="EM84" s="40"/>
      <c r="EN84" s="40"/>
      <c r="EO84" s="40"/>
      <c r="EP84" s="40"/>
      <c r="EQ84" s="40"/>
      <c r="ER84" s="40"/>
      <c r="ES84" s="40"/>
      <c r="FK84" s="5"/>
      <c r="FZ84" s="40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Y84" s="40"/>
      <c r="IF84" s="40"/>
      <c r="IG84" s="40"/>
      <c r="IH84" s="44"/>
      <c r="II84" s="39"/>
      <c r="IK84" s="49"/>
      <c r="IL84" s="50"/>
      <c r="IM84" s="49"/>
      <c r="IN84" s="49"/>
      <c r="IO84" s="49"/>
      <c r="IP84" s="49"/>
      <c r="IQ84" s="49"/>
      <c r="IR84" s="49"/>
      <c r="IS84" s="49"/>
      <c r="IT84" s="49"/>
      <c r="IU84" s="49"/>
      <c r="IV84" s="49"/>
      <c r="IW84" s="49"/>
      <c r="IX84" s="49"/>
      <c r="IY84" s="49"/>
      <c r="JA84" s="49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ND84" s="49"/>
      <c r="NE84" s="39"/>
      <c r="NF84" s="49"/>
      <c r="NH84" s="40"/>
      <c r="NI84" s="40"/>
      <c r="NJ84" s="40"/>
      <c r="NK84" s="40"/>
      <c r="NL84" s="40"/>
      <c r="NM84" s="40"/>
      <c r="NS84" s="5"/>
      <c r="NU84" s="5"/>
      <c r="NW84" s="5"/>
      <c r="NX84" s="5"/>
      <c r="NY84" s="5"/>
      <c r="NZ84" s="5"/>
      <c r="OA84" s="5"/>
      <c r="OB84" s="5"/>
    </row>
    <row r="85" spans="1:392">
      <c r="A85" s="35">
        <v>2010</v>
      </c>
      <c r="B85" s="36">
        <v>0.1482</v>
      </c>
      <c r="C85" s="36">
        <v>6.3250000000000001E-2</v>
      </c>
      <c r="D85" s="38">
        <f t="shared" si="45"/>
        <v>0.11422</v>
      </c>
      <c r="E85" s="40">
        <f t="shared" si="46"/>
        <v>1634555.0460577637</v>
      </c>
      <c r="F85" s="40">
        <f t="shared" si="43"/>
        <v>101950.04396975502</v>
      </c>
      <c r="G85" s="40">
        <f t="shared" si="47"/>
        <v>474837.0073530004</v>
      </c>
      <c r="H85" s="40">
        <f t="shared" si="48"/>
        <v>293137.34428849659</v>
      </c>
      <c r="I85" s="40">
        <f t="shared" si="57"/>
        <v>767974.35164149699</v>
      </c>
      <c r="J85" s="59">
        <v>1.6400000000000001E-2</v>
      </c>
      <c r="K85" s="61">
        <f t="shared" si="58"/>
        <v>12.565232477481869</v>
      </c>
      <c r="L85" s="39">
        <f t="shared" si="62"/>
        <v>1.3790487129814011E-2</v>
      </c>
      <c r="M85" s="39">
        <f t="shared" si="63"/>
        <v>6.2197706833971633E-2</v>
      </c>
      <c r="N85" s="39">
        <f t="shared" si="64"/>
        <v>3.8659877847671664E-2</v>
      </c>
      <c r="P85" s="39">
        <f t="shared" si="40"/>
        <v>9.0502088053795449E-2</v>
      </c>
      <c r="Q85" s="39">
        <f t="shared" si="41"/>
        <v>7.2224518211349231E-2</v>
      </c>
      <c r="R85" s="39">
        <f t="shared" si="42"/>
        <v>8.7540212277147145E-2</v>
      </c>
      <c r="T85" s="39">
        <f t="shared" si="59"/>
        <v>0.10078534389850513</v>
      </c>
      <c r="U85" s="39">
        <f t="shared" si="60"/>
        <v>8.2502963454279099E-2</v>
      </c>
      <c r="V85" s="39">
        <f t="shared" si="61"/>
        <v>9.6953726669981366E-2</v>
      </c>
      <c r="X85" s="40">
        <v>1634555.0460577637</v>
      </c>
      <c r="Y85" s="40">
        <v>1190538.0144748497</v>
      </c>
      <c r="Z85" s="40">
        <v>767974.35164149699</v>
      </c>
      <c r="AA85" s="58">
        <v>440466.26451386313</v>
      </c>
      <c r="AB85" s="40">
        <v>224823.74050482782</v>
      </c>
      <c r="AC85" s="40">
        <v>101950.04396975502</v>
      </c>
      <c r="AD85" s="40"/>
      <c r="AE85" s="40">
        <v>1015633.5081264183</v>
      </c>
      <c r="AF85" s="65">
        <f t="shared" si="44"/>
        <v>2010</v>
      </c>
      <c r="AG85" s="39">
        <v>0.14820000000000011</v>
      </c>
      <c r="AH85" s="39">
        <v>0.13121000000000005</v>
      </c>
      <c r="AI85" s="39">
        <v>0.11421999999999999</v>
      </c>
      <c r="AJ85" s="39">
        <v>9.723000000000015E-2</v>
      </c>
      <c r="AK85" s="39">
        <v>8.0240000000000089E-2</v>
      </c>
      <c r="AL85" s="39">
        <v>6.3250000000000028E-2</v>
      </c>
      <c r="AM85" s="40" t="s">
        <v>115</v>
      </c>
      <c r="AN85" s="39">
        <f t="shared" si="49"/>
        <v>0.11421999999999999</v>
      </c>
      <c r="AO85" s="40">
        <f t="shared" si="65"/>
        <v>767974.35164149699</v>
      </c>
      <c r="AP85" s="40"/>
      <c r="AQ85" s="40">
        <f t="shared" si="50"/>
        <v>1634555.0460577637</v>
      </c>
      <c r="AR85" s="40">
        <f t="shared" si="51"/>
        <v>1190538.0144748492</v>
      </c>
      <c r="AS85" s="40">
        <f t="shared" si="52"/>
        <v>767974.35164149699</v>
      </c>
      <c r="AT85" s="40">
        <f t="shared" si="53"/>
        <v>440466.26451386278</v>
      </c>
      <c r="AU85" s="40">
        <f t="shared" si="54"/>
        <v>224823.7405048277</v>
      </c>
      <c r="AV85" s="40">
        <f t="shared" si="55"/>
        <v>101950.04396975502</v>
      </c>
      <c r="AW85" s="5"/>
      <c r="AX85" s="39">
        <f t="shared" si="56"/>
        <v>0.1318</v>
      </c>
      <c r="AY85" s="5"/>
      <c r="AZ85" s="5"/>
      <c r="BA85" s="5"/>
      <c r="BD85" s="5"/>
      <c r="BE85" s="40"/>
      <c r="BI85" s="5"/>
      <c r="BK85" s="5"/>
      <c r="BL85" s="40"/>
      <c r="BM85" s="40"/>
      <c r="BO85" s="40"/>
      <c r="BQ85" s="40"/>
      <c r="BR85" s="40"/>
      <c r="BT85" s="40"/>
      <c r="BV85" s="40"/>
      <c r="BW85" s="40"/>
      <c r="BY85" s="40"/>
      <c r="BZ85" s="40"/>
      <c r="CA85" s="40"/>
      <c r="CC85" s="40"/>
      <c r="CD85" s="40"/>
      <c r="CE85" s="40"/>
      <c r="CJ85" s="40"/>
      <c r="CK85" s="40"/>
      <c r="CM85" s="40"/>
      <c r="CR85" s="5"/>
      <c r="CS85" s="5"/>
      <c r="CT85" s="5"/>
      <c r="EE85" s="40"/>
      <c r="EF85" s="40"/>
      <c r="EG85" s="40"/>
      <c r="EH85" s="40"/>
      <c r="EI85" s="40"/>
      <c r="EJ85" s="40"/>
      <c r="EK85" s="40"/>
      <c r="EL85" s="40"/>
      <c r="EM85" s="40"/>
      <c r="EN85" s="40"/>
      <c r="EO85" s="40"/>
      <c r="EP85" s="40"/>
      <c r="EQ85" s="40"/>
      <c r="ER85" s="40"/>
      <c r="ES85" s="40"/>
      <c r="FK85" s="5"/>
      <c r="FZ85" s="40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Y85" s="40"/>
      <c r="IF85" s="40"/>
      <c r="IG85" s="40"/>
      <c r="IH85" s="44"/>
      <c r="II85" s="39"/>
      <c r="IK85" s="49"/>
      <c r="IL85" s="50"/>
      <c r="IM85" s="49"/>
      <c r="IN85" s="49"/>
      <c r="IO85" s="49"/>
      <c r="IP85" s="49"/>
      <c r="IQ85" s="49"/>
      <c r="IR85" s="49"/>
      <c r="IS85" s="49"/>
      <c r="IT85" s="49"/>
      <c r="IU85" s="49"/>
      <c r="IV85" s="49"/>
      <c r="IW85" s="49"/>
      <c r="IX85" s="49"/>
      <c r="IY85" s="49"/>
      <c r="JA85" s="49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ND85" s="49"/>
      <c r="NE85" s="39"/>
      <c r="NF85" s="49"/>
      <c r="NH85" s="40"/>
      <c r="NI85" s="40"/>
      <c r="NJ85" s="40"/>
      <c r="NK85" s="40"/>
      <c r="NL85" s="40"/>
      <c r="NM85" s="40"/>
      <c r="NS85" s="5"/>
      <c r="NU85" s="5"/>
      <c r="NW85" s="5"/>
      <c r="NX85" s="5"/>
      <c r="NY85" s="5"/>
      <c r="NZ85" s="5"/>
      <c r="OA85" s="5"/>
      <c r="OB85" s="5"/>
    </row>
    <row r="86" spans="1:392">
      <c r="A86" s="35">
        <v>2011</v>
      </c>
      <c r="B86" s="36">
        <v>2.1000000000000001E-2</v>
      </c>
      <c r="C86" s="36">
        <v>0.10312499999999999</v>
      </c>
      <c r="D86" s="38">
        <f t="shared" si="45"/>
        <v>5.3850000000000002E-2</v>
      </c>
      <c r="E86" s="40">
        <f t="shared" si="46"/>
        <v>1668880.7020249767</v>
      </c>
      <c r="F86" s="40">
        <f t="shared" si="43"/>
        <v>112463.64225413599</v>
      </c>
      <c r="G86" s="40">
        <f t="shared" si="47"/>
        <v>470461.08781558101</v>
      </c>
      <c r="H86" s="40">
        <f t="shared" si="48"/>
        <v>338868.68266181054</v>
      </c>
      <c r="I86" s="40">
        <f t="shared" si="57"/>
        <v>809329.77047739155</v>
      </c>
      <c r="J86" s="59">
        <v>3.1600000000000003E-2</v>
      </c>
      <c r="K86" s="61">
        <f t="shared" si="58"/>
        <v>12.962293823770297</v>
      </c>
      <c r="L86" s="39">
        <f t="shared" si="62"/>
        <v>2.8794311537725159E-2</v>
      </c>
      <c r="M86" s="39">
        <f t="shared" si="63"/>
        <v>6.6291217963979632E-2</v>
      </c>
      <c r="N86" s="39">
        <f t="shared" si="64"/>
        <v>4.9105505028015362E-2</v>
      </c>
      <c r="P86" s="39">
        <f t="shared" ref="P86:P94" si="66">POWER(E86/E66,1/20)-1</f>
        <v>7.7313833554410127E-2</v>
      </c>
      <c r="Q86" s="39">
        <f t="shared" ref="Q86:Q94" si="67">POWER(F86/F66,1/20)-1</f>
        <v>7.0453775821008202E-2</v>
      </c>
      <c r="R86" s="39">
        <f t="shared" ref="R86:R94" si="68">POWER(I86/I66,1/20)-1</f>
        <v>7.8841652716462596E-2</v>
      </c>
      <c r="T86" s="39">
        <f t="shared" si="59"/>
        <v>9.7702689532767506E-2</v>
      </c>
      <c r="U86" s="39">
        <f t="shared" si="60"/>
        <v>8.2449658797398184E-2</v>
      </c>
      <c r="V86" s="39">
        <f t="shared" si="61"/>
        <v>9.5104193284647476E-2</v>
      </c>
      <c r="X86" s="40">
        <v>1668880.7020249767</v>
      </c>
      <c r="Y86" s="40">
        <v>1235093.8996665708</v>
      </c>
      <c r="Z86" s="40">
        <v>809329.77047739155</v>
      </c>
      <c r="AA86" s="58">
        <v>471420.03125257487</v>
      </c>
      <c r="AB86" s="40">
        <v>244315.95880659641</v>
      </c>
      <c r="AC86" s="40">
        <v>112463.64225413599</v>
      </c>
      <c r="AD86" s="40"/>
      <c r="AE86" s="40">
        <v>1103688.9332809788</v>
      </c>
      <c r="AF86" s="65">
        <f t="shared" si="44"/>
        <v>2011</v>
      </c>
      <c r="AG86" s="39">
        <v>2.0999999999999908E-2</v>
      </c>
      <c r="AH86" s="39">
        <v>3.742499999999982E-2</v>
      </c>
      <c r="AI86" s="39">
        <v>5.3849999999999953E-2</v>
      </c>
      <c r="AJ86" s="39">
        <v>7.0275000000000087E-2</v>
      </c>
      <c r="AK86" s="39">
        <v>8.6699999999999999E-2</v>
      </c>
      <c r="AL86" s="39">
        <v>0.10312499999999991</v>
      </c>
      <c r="AM86" s="40" t="s">
        <v>115</v>
      </c>
      <c r="AN86" s="39">
        <f t="shared" si="49"/>
        <v>5.3849999999999953E-2</v>
      </c>
      <c r="AO86" s="40">
        <f t="shared" si="65"/>
        <v>809329.77047739155</v>
      </c>
      <c r="AP86" s="40"/>
      <c r="AQ86" s="40">
        <f t="shared" si="50"/>
        <v>1668880.7020249767</v>
      </c>
      <c r="AR86" s="40">
        <f t="shared" si="51"/>
        <v>1235093.8996665701</v>
      </c>
      <c r="AS86" s="40">
        <f t="shared" si="52"/>
        <v>809329.77047739155</v>
      </c>
      <c r="AT86" s="40">
        <f t="shared" si="53"/>
        <v>471420.03125257452</v>
      </c>
      <c r="AU86" s="40">
        <f t="shared" si="54"/>
        <v>244315.95880659626</v>
      </c>
      <c r="AV86" s="40">
        <f t="shared" si="55"/>
        <v>112463.64225413599</v>
      </c>
      <c r="AW86" s="5"/>
      <c r="AX86" s="39">
        <f t="shared" si="56"/>
        <v>-1.0600000000000002E-2</v>
      </c>
      <c r="AY86" s="5"/>
      <c r="AZ86" s="5"/>
      <c r="BA86" s="5"/>
      <c r="BD86" s="5"/>
      <c r="BE86" s="40"/>
      <c r="BI86" s="5"/>
      <c r="BK86" s="5"/>
      <c r="BL86" s="40"/>
      <c r="BM86" s="40"/>
      <c r="BO86" s="40"/>
      <c r="BQ86" s="40"/>
      <c r="BR86" s="40"/>
      <c r="BT86" s="40"/>
      <c r="BV86" s="40"/>
      <c r="BW86" s="40"/>
      <c r="BY86" s="40"/>
      <c r="BZ86" s="40"/>
      <c r="CA86" s="40"/>
      <c r="CC86" s="40"/>
      <c r="CD86" s="40"/>
      <c r="CE86" s="40"/>
      <c r="CJ86" s="40"/>
      <c r="CK86" s="40"/>
      <c r="CM86" s="40"/>
      <c r="CR86" s="5"/>
      <c r="CS86" s="5"/>
      <c r="CT86" s="5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40"/>
      <c r="FK86" s="5"/>
      <c r="FZ86" s="40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Y86" s="40"/>
      <c r="IF86" s="40"/>
      <c r="IG86" s="40"/>
      <c r="IH86" s="44"/>
      <c r="II86" s="39"/>
      <c r="IK86" s="49"/>
      <c r="IL86" s="50"/>
      <c r="IM86" s="49"/>
      <c r="IN86" s="49"/>
      <c r="IO86" s="49"/>
      <c r="IP86" s="49"/>
      <c r="IQ86" s="49"/>
      <c r="IR86" s="49"/>
      <c r="IS86" s="49"/>
      <c r="IT86" s="49"/>
      <c r="IU86" s="49"/>
      <c r="IV86" s="49"/>
      <c r="IW86" s="49"/>
      <c r="IX86" s="49"/>
      <c r="IY86" s="49"/>
      <c r="JA86" s="49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ND86" s="49"/>
      <c r="NE86" s="39"/>
      <c r="NF86" s="49"/>
      <c r="NH86" s="40"/>
      <c r="NI86" s="40"/>
      <c r="NJ86" s="40"/>
      <c r="NK86" s="40"/>
      <c r="NL86" s="40"/>
      <c r="NM86" s="40"/>
      <c r="NS86" s="5"/>
      <c r="NU86" s="5"/>
      <c r="NW86" s="5"/>
      <c r="NX86" s="5"/>
      <c r="NY86" s="5"/>
      <c r="NZ86" s="5"/>
      <c r="OA86" s="5"/>
      <c r="OB86" s="5"/>
    </row>
    <row r="87" spans="1:392">
      <c r="A87" s="35">
        <v>2012</v>
      </c>
      <c r="B87" s="36">
        <v>0.15890000000000001</v>
      </c>
      <c r="C87" s="36">
        <v>5.8249999999999996E-2</v>
      </c>
      <c r="D87" s="38">
        <f t="shared" si="45"/>
        <v>0.11864000000000001</v>
      </c>
      <c r="E87" s="40">
        <f t="shared" si="46"/>
        <v>1934065.8455767457</v>
      </c>
      <c r="F87" s="40">
        <f t="shared" si="43"/>
        <v>119014.6494154394</v>
      </c>
      <c r="G87" s="40">
        <f t="shared" si="47"/>
        <v>562759.3626037495</v>
      </c>
      <c r="H87" s="40">
        <f t="shared" si="48"/>
        <v>342589.29184307985</v>
      </c>
      <c r="I87" s="40">
        <f t="shared" si="57"/>
        <v>905348.65444682934</v>
      </c>
      <c r="J87" s="59">
        <v>2.07E-2</v>
      </c>
      <c r="K87" s="61">
        <f t="shared" si="58"/>
        <v>13.230613305922342</v>
      </c>
      <c r="L87" s="39">
        <f t="shared" si="62"/>
        <v>7.0303609034976899E-2</v>
      </c>
      <c r="M87" s="39">
        <f t="shared" si="63"/>
        <v>6.1912963599469073E-2</v>
      </c>
      <c r="N87" s="39">
        <f t="shared" si="64"/>
        <v>7.1073789667950082E-2</v>
      </c>
      <c r="P87" s="39">
        <f t="shared" si="66"/>
        <v>8.1374518284613506E-2</v>
      </c>
      <c r="Q87" s="39">
        <f t="shared" si="67"/>
        <v>6.8734431149521713E-2</v>
      </c>
      <c r="R87" s="39">
        <f t="shared" si="68"/>
        <v>8.0636058884802742E-2</v>
      </c>
      <c r="T87" s="39">
        <f t="shared" si="59"/>
        <v>9.7031562190729836E-2</v>
      </c>
      <c r="U87" s="39">
        <f t="shared" si="60"/>
        <v>8.2043020566991531E-2</v>
      </c>
      <c r="V87" s="39">
        <f t="shared" si="61"/>
        <v>9.4532045485267391E-2</v>
      </c>
      <c r="X87" s="40">
        <v>1934065.8455767457</v>
      </c>
      <c r="Y87" s="40">
        <v>1406487.8801233009</v>
      </c>
      <c r="Z87" s="40">
        <v>905348.65444682934</v>
      </c>
      <c r="AA87" s="58">
        <v>517859.61853126605</v>
      </c>
      <c r="AB87" s="40">
        <v>263465.44365785748</v>
      </c>
      <c r="AC87" s="40">
        <v>119014.6494154394</v>
      </c>
      <c r="AD87" s="40"/>
      <c r="AE87" s="40">
        <v>1190196.0718715421</v>
      </c>
      <c r="AF87" s="65">
        <f t="shared" si="44"/>
        <v>2012</v>
      </c>
      <c r="AG87" s="39">
        <v>0.15890000000000004</v>
      </c>
      <c r="AH87" s="39">
        <v>0.13877000000000006</v>
      </c>
      <c r="AI87" s="39">
        <v>0.11864000000000008</v>
      </c>
      <c r="AJ87" s="39">
        <v>9.8510000000000097E-2</v>
      </c>
      <c r="AK87" s="39">
        <v>7.8380000000000116E-2</v>
      </c>
      <c r="AL87" s="39">
        <v>5.8249999999999913E-2</v>
      </c>
      <c r="AM87" s="40" t="s">
        <v>115</v>
      </c>
      <c r="AN87" s="39">
        <f t="shared" si="49"/>
        <v>0.11864000000000008</v>
      </c>
      <c r="AO87" s="40">
        <f t="shared" si="65"/>
        <v>905348.65444682934</v>
      </c>
      <c r="AP87" s="40"/>
      <c r="AQ87" s="40">
        <f t="shared" si="50"/>
        <v>1934065.8455767457</v>
      </c>
      <c r="AR87" s="40">
        <f t="shared" si="51"/>
        <v>1406487.8801233002</v>
      </c>
      <c r="AS87" s="40">
        <f t="shared" si="52"/>
        <v>905348.65444682934</v>
      </c>
      <c r="AT87" s="40">
        <f t="shared" si="53"/>
        <v>517859.6185312657</v>
      </c>
      <c r="AU87" s="40">
        <f t="shared" si="54"/>
        <v>263465.44365785731</v>
      </c>
      <c r="AV87" s="40">
        <f t="shared" si="55"/>
        <v>119014.6494154394</v>
      </c>
      <c r="AW87" s="5"/>
      <c r="AX87" s="39">
        <f t="shared" si="56"/>
        <v>0.13820000000000002</v>
      </c>
      <c r="AY87" s="5"/>
      <c r="AZ87" s="5"/>
      <c r="BA87" s="5"/>
      <c r="BB87" s="5"/>
      <c r="BC87" s="5"/>
      <c r="BD87" s="5"/>
      <c r="BG87" s="5"/>
      <c r="BH87" s="5"/>
      <c r="BI87" s="5"/>
      <c r="BJ87" s="5"/>
      <c r="BK87" s="5"/>
      <c r="CC87" s="40"/>
      <c r="CD87" s="40"/>
      <c r="CE87" s="40"/>
      <c r="CR87" s="5"/>
      <c r="CS87" s="5"/>
      <c r="CT87" s="5"/>
      <c r="EE87" s="40"/>
      <c r="EF87" s="40"/>
      <c r="EG87" s="40"/>
      <c r="EH87" s="40"/>
      <c r="EI87" s="40"/>
      <c r="EJ87" s="40"/>
      <c r="EK87" s="40"/>
      <c r="EL87" s="40"/>
      <c r="EM87" s="40"/>
      <c r="EN87" s="40"/>
      <c r="EO87" s="40"/>
      <c r="EP87" s="40"/>
      <c r="EQ87" s="40"/>
      <c r="ER87" s="40"/>
      <c r="ES87" s="40"/>
      <c r="FK87" s="5"/>
      <c r="FZ87" s="40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Y87" s="40"/>
      <c r="IF87" s="40"/>
      <c r="IG87" s="40"/>
      <c r="IH87" s="44"/>
      <c r="II87" s="39"/>
      <c r="IK87" s="49"/>
      <c r="IL87" s="50"/>
      <c r="IM87" s="49"/>
      <c r="IN87" s="49"/>
      <c r="IO87" s="49"/>
      <c r="IP87" s="49"/>
      <c r="IQ87" s="49"/>
      <c r="IR87" s="49"/>
      <c r="IS87" s="49"/>
      <c r="IT87" s="49"/>
      <c r="IU87" s="49"/>
      <c r="IV87" s="49"/>
      <c r="IW87" s="49"/>
      <c r="IX87" s="49"/>
      <c r="IY87" s="49"/>
      <c r="JA87" s="49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ND87" s="49"/>
      <c r="NE87" s="39"/>
      <c r="NF87" s="49"/>
      <c r="NH87" s="40"/>
      <c r="NI87" s="40"/>
      <c r="NJ87" s="40"/>
      <c r="NK87" s="40"/>
      <c r="NL87" s="40"/>
      <c r="NM87" s="40"/>
      <c r="NS87" s="5"/>
      <c r="NU87" s="5"/>
      <c r="NW87" s="5"/>
      <c r="NX87" s="5"/>
      <c r="NY87" s="5"/>
      <c r="NZ87" s="5"/>
      <c r="OA87" s="5"/>
      <c r="OB87" s="5"/>
    </row>
    <row r="88" spans="1:392">
      <c r="A88" s="37">
        <v>2013</v>
      </c>
      <c r="B88" s="36">
        <v>0.32150000000000001</v>
      </c>
      <c r="C88" s="36">
        <v>-2.7899999999999998E-2</v>
      </c>
      <c r="D88" s="38">
        <f t="shared" si="45"/>
        <v>0.18173999999999998</v>
      </c>
      <c r="E88" s="40">
        <f t="shared" si="46"/>
        <v>2555868.0149296694</v>
      </c>
      <c r="F88" s="40">
        <f t="shared" si="43"/>
        <v>115694.14069674864</v>
      </c>
      <c r="G88" s="40">
        <f t="shared" si="47"/>
        <v>717850.94811089092</v>
      </c>
      <c r="H88" s="40">
        <f t="shared" si="48"/>
        <v>352035.77079510514</v>
      </c>
      <c r="I88" s="40">
        <f t="shared" si="57"/>
        <v>1069886.7189059961</v>
      </c>
      <c r="J88" s="59">
        <v>1.46E-2</v>
      </c>
      <c r="K88" s="61">
        <f t="shared" si="58"/>
        <v>13.423780260188806</v>
      </c>
      <c r="L88" s="39">
        <f t="shared" si="62"/>
        <v>7.3422602507527746E-2</v>
      </c>
      <c r="M88" s="39">
        <f t="shared" si="63"/>
        <v>5.1661563193681648E-2</v>
      </c>
      <c r="N88" s="39">
        <f t="shared" si="64"/>
        <v>6.9556658395125703E-2</v>
      </c>
      <c r="P88" s="39">
        <f t="shared" si="66"/>
        <v>9.1354337072919733E-2</v>
      </c>
      <c r="Q88" s="39">
        <f t="shared" si="67"/>
        <v>6.094860138852165E-2</v>
      </c>
      <c r="R88" s="39">
        <f t="shared" si="68"/>
        <v>8.4030633229081664E-2</v>
      </c>
      <c r="T88" s="39">
        <f t="shared" si="59"/>
        <v>0.10897702351937477</v>
      </c>
      <c r="U88" s="39">
        <f t="shared" si="60"/>
        <v>8.0002853837849885E-2</v>
      </c>
      <c r="V88" s="39">
        <f t="shared" si="61"/>
        <v>0.10100431374937391</v>
      </c>
      <c r="X88" s="40">
        <v>2555868.0149296694</v>
      </c>
      <c r="Y88" s="40">
        <v>1760388.3605199258</v>
      </c>
      <c r="Z88" s="40">
        <v>1069886.7189059961</v>
      </c>
      <c r="AA88" s="58">
        <v>575787.39546017349</v>
      </c>
      <c r="AB88" s="40">
        <v>274525.72298261436</v>
      </c>
      <c r="AC88" s="40">
        <v>115694.14069674864</v>
      </c>
      <c r="AD88" s="40"/>
      <c r="AE88" s="40">
        <v>1240160.5029687097</v>
      </c>
      <c r="AF88" s="65">
        <f t="shared" si="44"/>
        <v>2013</v>
      </c>
      <c r="AG88" s="39">
        <v>0.3214999999999999</v>
      </c>
      <c r="AH88" s="39">
        <v>0.25161999999999995</v>
      </c>
      <c r="AI88" s="39">
        <v>0.18174000000000001</v>
      </c>
      <c r="AJ88" s="39">
        <v>0.11186000000000007</v>
      </c>
      <c r="AK88" s="39">
        <v>4.1980000000000128E-2</v>
      </c>
      <c r="AL88" s="39">
        <v>-2.7900000000000036E-2</v>
      </c>
      <c r="AM88" s="40" t="s">
        <v>115</v>
      </c>
      <c r="AN88" s="39">
        <f t="shared" si="49"/>
        <v>0.18174000000000001</v>
      </c>
      <c r="AO88" s="40">
        <f t="shared" si="65"/>
        <v>1069886.7189059961</v>
      </c>
      <c r="AP88" s="40"/>
      <c r="AQ88" s="40">
        <f t="shared" si="50"/>
        <v>2555868.0149296694</v>
      </c>
      <c r="AR88" s="40">
        <f t="shared" si="51"/>
        <v>1760388.3605199249</v>
      </c>
      <c r="AS88" s="40">
        <f t="shared" si="52"/>
        <v>1069886.7189059961</v>
      </c>
      <c r="AT88" s="40">
        <f t="shared" si="53"/>
        <v>575787.39546017314</v>
      </c>
      <c r="AU88" s="40">
        <f t="shared" si="54"/>
        <v>274525.72298261418</v>
      </c>
      <c r="AV88" s="40">
        <f t="shared" si="55"/>
        <v>115694.14069674864</v>
      </c>
      <c r="AW88" s="5"/>
      <c r="AX88" s="39">
        <f t="shared" si="56"/>
        <v>0.30690000000000001</v>
      </c>
      <c r="AY88" s="5"/>
      <c r="AZ88" s="5"/>
      <c r="BA88" s="5"/>
      <c r="BB88" s="5"/>
      <c r="BC88" s="5"/>
      <c r="BD88" s="5"/>
      <c r="BG88" s="5"/>
      <c r="BH88" s="5"/>
      <c r="BI88" s="5"/>
      <c r="BJ88" s="5"/>
      <c r="BK88" s="5"/>
      <c r="CA88" s="46"/>
      <c r="CC88" s="40"/>
      <c r="CD88" s="40"/>
      <c r="CE88" s="40"/>
      <c r="CR88" s="5"/>
      <c r="CS88" s="5"/>
      <c r="CT88" s="5"/>
      <c r="EE88" s="40"/>
      <c r="EF88" s="40"/>
      <c r="EG88" s="40"/>
      <c r="EH88" s="40"/>
      <c r="EI88" s="40"/>
      <c r="EJ88" s="40"/>
      <c r="EK88" s="40"/>
      <c r="EL88" s="40"/>
      <c r="EM88" s="40"/>
      <c r="EN88" s="40"/>
      <c r="EO88" s="40"/>
      <c r="EP88" s="40"/>
      <c r="EQ88" s="40"/>
      <c r="ER88" s="40"/>
      <c r="ES88" s="40"/>
      <c r="FK88" s="5"/>
      <c r="FZ88" s="40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Y88" s="40"/>
      <c r="IF88" s="40"/>
      <c r="IG88" s="40"/>
      <c r="IH88" s="44"/>
      <c r="II88" s="39"/>
      <c r="IK88" s="49"/>
      <c r="IL88" s="50"/>
      <c r="IM88" s="49"/>
      <c r="IN88" s="49"/>
      <c r="IO88" s="49"/>
      <c r="IP88" s="49"/>
      <c r="IQ88" s="49"/>
      <c r="IR88" s="49"/>
      <c r="IS88" s="49"/>
      <c r="IT88" s="49"/>
      <c r="IU88" s="49"/>
      <c r="IV88" s="49"/>
      <c r="IW88" s="49"/>
      <c r="IX88" s="49"/>
      <c r="IY88" s="49"/>
      <c r="JA88" s="49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ND88" s="49"/>
      <c r="NE88" s="39"/>
      <c r="NF88" s="49"/>
      <c r="NH88" s="40"/>
      <c r="NI88" s="40"/>
      <c r="NJ88" s="40"/>
      <c r="NK88" s="40"/>
      <c r="NL88" s="40"/>
      <c r="NM88" s="40"/>
      <c r="NS88" s="5"/>
      <c r="NU88" s="5"/>
      <c r="NW88" s="5"/>
      <c r="NX88" s="5"/>
      <c r="NY88" s="5"/>
      <c r="NZ88" s="5"/>
      <c r="OA88" s="5"/>
      <c r="OB88" s="5"/>
    </row>
    <row r="89" spans="1:392">
      <c r="A89" s="56">
        <v>2014</v>
      </c>
      <c r="B89" s="57">
        <v>0.13519999999999999</v>
      </c>
      <c r="C89" s="57">
        <v>7.8850000000000003E-2</v>
      </c>
      <c r="D89" s="38">
        <f t="shared" si="45"/>
        <v>0.11265999999999998</v>
      </c>
      <c r="E89" s="40">
        <f t="shared" si="46"/>
        <v>2901421.3705481607</v>
      </c>
      <c r="F89" s="40">
        <f t="shared" si="43"/>
        <v>124816.62369068728</v>
      </c>
      <c r="G89" s="40">
        <f t="shared" si="47"/>
        <v>728721.24198125198</v>
      </c>
      <c r="H89" s="40">
        <f t="shared" si="48"/>
        <v>461698.91467669362</v>
      </c>
      <c r="I89" s="40">
        <f t="shared" ref="I89:I94" si="69">SUM(G89:H89)</f>
        <v>1190420.1566579456</v>
      </c>
      <c r="J89" s="59">
        <v>1.6199999999999999E-2</v>
      </c>
      <c r="K89" s="61">
        <f t="shared" si="58"/>
        <v>13.641245500403866</v>
      </c>
      <c r="L89" s="39">
        <f t="shared" si="62"/>
        <v>7.6087340176924645E-2</v>
      </c>
      <c r="M89" s="39">
        <f t="shared" si="63"/>
        <v>5.3110307703690518E-2</v>
      </c>
      <c r="N89" s="39">
        <f t="shared" si="64"/>
        <v>7.1751761805789016E-2</v>
      </c>
      <c r="P89" s="39">
        <f t="shared" si="66"/>
        <v>9.7570676711601356E-2</v>
      </c>
      <c r="Q89" s="39">
        <f t="shared" si="67"/>
        <v>6.5845603563506883E-2</v>
      </c>
      <c r="R89" s="39">
        <f t="shared" si="68"/>
        <v>8.974791549094685E-2</v>
      </c>
      <c r="T89" s="39">
        <f t="shared" si="59"/>
        <v>0.12086653426500615</v>
      </c>
      <c r="U89" s="39">
        <f t="shared" si="60"/>
        <v>8.198239844022237E-2</v>
      </c>
      <c r="V89" s="39">
        <f t="shared" si="61"/>
        <v>0.10858293175614531</v>
      </c>
      <c r="X89" s="40">
        <v>2901421.3705481607</v>
      </c>
      <c r="Y89" s="40">
        <v>1978553.2900391605</v>
      </c>
      <c r="Z89" s="40">
        <v>1190420.1566579456</v>
      </c>
      <c r="AA89" s="58">
        <v>634166.47948588047</v>
      </c>
      <c r="AB89" s="40">
        <v>299265.9811378076</v>
      </c>
      <c r="AC89" s="40">
        <v>124816.62369068728</v>
      </c>
      <c r="AD89" s="40"/>
      <c r="AE89" s="40">
        <v>1351923.7674962501</v>
      </c>
      <c r="AF89" s="65">
        <f t="shared" si="44"/>
        <v>2014</v>
      </c>
      <c r="AG89" s="39">
        <v>0.13519999999999999</v>
      </c>
      <c r="AH89" s="39">
        <v>0.1239300000000001</v>
      </c>
      <c r="AI89" s="39">
        <v>0.11265999999999998</v>
      </c>
      <c r="AJ89" s="39">
        <v>0.10139000000000009</v>
      </c>
      <c r="AK89" s="39">
        <v>9.01200000000002E-2</v>
      </c>
      <c r="AL89" s="39">
        <v>7.8850000000000087E-2</v>
      </c>
      <c r="AM89" s="40" t="s">
        <v>115</v>
      </c>
      <c r="AN89" s="39">
        <f t="shared" si="49"/>
        <v>0.11265999999999998</v>
      </c>
      <c r="AO89" s="40">
        <f t="shared" si="65"/>
        <v>1190420.1566579456</v>
      </c>
      <c r="AP89" s="40"/>
      <c r="AQ89" s="40">
        <f t="shared" si="50"/>
        <v>2901421.3705481607</v>
      </c>
      <c r="AR89" s="40">
        <f t="shared" si="51"/>
        <v>1978553.2900391594</v>
      </c>
      <c r="AS89" s="40">
        <f t="shared" si="52"/>
        <v>1190420.1566579456</v>
      </c>
      <c r="AT89" s="40">
        <f t="shared" si="53"/>
        <v>634166.47948588012</v>
      </c>
      <c r="AU89" s="40">
        <f t="shared" si="54"/>
        <v>299265.98113780742</v>
      </c>
      <c r="AV89" s="40">
        <f t="shared" si="55"/>
        <v>124816.62369068728</v>
      </c>
      <c r="AW89" s="5"/>
      <c r="AX89" s="39">
        <f t="shared" si="56"/>
        <v>0.11899999999999999</v>
      </c>
      <c r="AY89" s="5"/>
      <c r="AZ89" s="5"/>
      <c r="BA89" s="5"/>
      <c r="BB89" s="5"/>
      <c r="BC89" s="5"/>
      <c r="BD89" s="5"/>
      <c r="BG89" s="5"/>
      <c r="BH89" s="5"/>
      <c r="BI89" s="5"/>
      <c r="BJ89" s="5"/>
      <c r="BK89" s="5"/>
      <c r="CA89" s="46"/>
      <c r="CC89" s="40"/>
      <c r="CD89" s="40"/>
      <c r="CE89" s="40"/>
      <c r="CR89" s="5"/>
      <c r="CS89" s="5"/>
      <c r="CT89" s="5"/>
      <c r="EE89" s="40"/>
      <c r="EF89" s="40"/>
      <c r="EG89" s="40"/>
      <c r="EH89" s="40"/>
      <c r="EI89" s="40"/>
      <c r="EJ89" s="40"/>
      <c r="EK89" s="40"/>
      <c r="EL89" s="40"/>
      <c r="EM89" s="40"/>
      <c r="EN89" s="40"/>
      <c r="EO89" s="40"/>
      <c r="EP89" s="40"/>
      <c r="EQ89" s="40"/>
      <c r="ER89" s="40"/>
      <c r="ES89" s="40"/>
      <c r="FK89" s="5"/>
      <c r="FZ89" s="40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Y89" s="40"/>
      <c r="IF89" s="40"/>
      <c r="IG89" s="40"/>
      <c r="IH89" s="44"/>
      <c r="II89" s="39"/>
      <c r="IK89" s="49"/>
      <c r="IL89" s="50"/>
      <c r="IM89" s="49"/>
      <c r="IN89" s="49"/>
      <c r="IO89" s="49"/>
      <c r="IP89" s="49"/>
      <c r="IQ89" s="49"/>
      <c r="IR89" s="49"/>
      <c r="IS89" s="49"/>
      <c r="IT89" s="49"/>
      <c r="IU89" s="49"/>
      <c r="IV89" s="49"/>
      <c r="IW89" s="49"/>
      <c r="IX89" s="49"/>
      <c r="IY89" s="49"/>
      <c r="JA89" s="49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ND89" s="49"/>
      <c r="NE89" s="39"/>
      <c r="NF89" s="49"/>
      <c r="NH89" s="40"/>
      <c r="NI89" s="40"/>
      <c r="NJ89" s="40"/>
      <c r="NK89" s="40"/>
      <c r="NL89" s="40"/>
      <c r="NM89" s="40"/>
      <c r="NS89" s="5"/>
      <c r="NU89" s="5"/>
      <c r="NW89" s="5"/>
      <c r="NX89" s="5"/>
      <c r="NY89" s="5"/>
      <c r="NZ89" s="5"/>
      <c r="OA89" s="5"/>
      <c r="OB89" s="5"/>
    </row>
    <row r="90" spans="1:392">
      <c r="A90" s="1">
        <v>2015</v>
      </c>
      <c r="B90" s="2">
        <v>1.38E-2</v>
      </c>
      <c r="C90" s="2">
        <v>-1.7499999999999981E-4</v>
      </c>
      <c r="D90" s="38">
        <f t="shared" si="45"/>
        <v>8.2099999999999985E-3</v>
      </c>
      <c r="E90" s="40">
        <f t="shared" si="46"/>
        <v>2941460.9854617254</v>
      </c>
      <c r="F90" s="40">
        <f t="shared" si="43"/>
        <v>124794.7807815414</v>
      </c>
      <c r="G90" s="40">
        <f t="shared" si="47"/>
        <v>724108.77289189515</v>
      </c>
      <c r="H90" s="40">
        <f t="shared" si="48"/>
        <v>476084.73325221217</v>
      </c>
      <c r="I90" s="40">
        <f t="shared" si="69"/>
        <v>1200193.5061441073</v>
      </c>
      <c r="J90" s="59">
        <v>1.1999999999999999E-3</v>
      </c>
      <c r="K90" s="61">
        <f t="shared" si="58"/>
        <v>13.657614995004351</v>
      </c>
      <c r="L90" s="39">
        <f t="shared" si="62"/>
        <v>7.2492323127681724E-2</v>
      </c>
      <c r="M90" s="39">
        <f t="shared" si="63"/>
        <v>4.9004972868447405E-2</v>
      </c>
      <c r="N90" s="39">
        <f t="shared" si="64"/>
        <v>6.7933787739222318E-2</v>
      </c>
      <c r="P90" s="39">
        <f t="shared" si="66"/>
        <v>8.1091379753421622E-2</v>
      </c>
      <c r="Q90" s="39">
        <f t="shared" si="67"/>
        <v>5.7356482678212029E-2</v>
      </c>
      <c r="R90" s="39">
        <f t="shared" si="68"/>
        <v>7.6297266800911867E-2</v>
      </c>
      <c r="T90" s="39">
        <f t="shared" si="59"/>
        <v>0.11246074623278202</v>
      </c>
      <c r="U90" s="39">
        <f t="shared" si="60"/>
        <v>7.9929803850875558E-2</v>
      </c>
      <c r="V90" s="39">
        <f t="shared" si="61"/>
        <v>0.10256433698609269</v>
      </c>
      <c r="X90" s="40">
        <v>2941460.9854617254</v>
      </c>
      <c r="Y90" s="40">
        <v>2000327.2689960415</v>
      </c>
      <c r="Z90" s="40">
        <v>1200193.5061441073</v>
      </c>
      <c r="AA90" s="58">
        <v>637600.49097229645</v>
      </c>
      <c r="AB90" s="40">
        <v>300050.05800838867</v>
      </c>
      <c r="AC90" s="40">
        <v>124794.7807815414</v>
      </c>
      <c r="AD90" s="40"/>
      <c r="AE90" s="40">
        <v>1355465.8077670904</v>
      </c>
      <c r="AF90" s="65">
        <f t="shared" si="44"/>
        <v>2015</v>
      </c>
      <c r="AG90" s="39">
        <v>1.3800000000000034E-2</v>
      </c>
      <c r="AH90" s="39">
        <v>1.1004999999999932E-2</v>
      </c>
      <c r="AI90" s="39">
        <v>8.2100000000000506E-3</v>
      </c>
      <c r="AJ90" s="39">
        <v>5.4149999999999476E-3</v>
      </c>
      <c r="AK90" s="39">
        <v>2.6200000000000667E-3</v>
      </c>
      <c r="AL90" s="39">
        <v>-1.7500000000014726E-4</v>
      </c>
      <c r="AM90" s="40" t="s">
        <v>115</v>
      </c>
      <c r="AN90" s="39">
        <f t="shared" si="49"/>
        <v>8.2100000000000506E-3</v>
      </c>
      <c r="AO90" s="40">
        <f t="shared" si="65"/>
        <v>1200193.5061441073</v>
      </c>
      <c r="AP90" s="40"/>
      <c r="AQ90" s="40">
        <f t="shared" si="50"/>
        <v>2941460.9854617254</v>
      </c>
      <c r="AR90" s="40">
        <f t="shared" si="51"/>
        <v>2000327.2689960401</v>
      </c>
      <c r="AS90" s="40">
        <f t="shared" si="52"/>
        <v>1200193.5061441073</v>
      </c>
      <c r="AT90" s="40">
        <f t="shared" si="53"/>
        <v>637600.4909722961</v>
      </c>
      <c r="AU90" s="40">
        <f t="shared" si="54"/>
        <v>300050.0580083885</v>
      </c>
      <c r="AV90" s="40">
        <f t="shared" si="55"/>
        <v>124794.7807815414</v>
      </c>
      <c r="AW90" s="5"/>
      <c r="AX90" s="39">
        <f t="shared" si="56"/>
        <v>1.26E-2</v>
      </c>
      <c r="AY90" s="5"/>
      <c r="AZ90" s="5"/>
      <c r="BA90" s="5"/>
      <c r="BB90" s="5"/>
      <c r="BC90" s="5"/>
      <c r="BD90" s="5"/>
      <c r="BG90" s="5"/>
      <c r="BH90" s="5"/>
      <c r="BI90" s="5"/>
      <c r="BJ90" s="5"/>
      <c r="BK90" s="5"/>
      <c r="CC90" s="40"/>
      <c r="CD90" s="40"/>
      <c r="CE90" s="40"/>
      <c r="CR90" s="5"/>
      <c r="CS90" s="5"/>
      <c r="CT90" s="5"/>
      <c r="EE90" s="40"/>
      <c r="EF90" s="40"/>
      <c r="EG90" s="40"/>
      <c r="EH90" s="40"/>
      <c r="EI90" s="40"/>
      <c r="EJ90" s="40"/>
      <c r="EK90" s="40"/>
      <c r="EL90" s="40"/>
      <c r="EM90" s="40"/>
      <c r="EN90" s="40"/>
      <c r="EO90" s="40"/>
      <c r="EP90" s="40"/>
      <c r="EQ90" s="40"/>
      <c r="ER90" s="40"/>
      <c r="ES90" s="40"/>
      <c r="FK90" s="5"/>
      <c r="FZ90" s="40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Y90" s="40"/>
      <c r="IH90" s="44"/>
      <c r="IK90" s="49"/>
      <c r="IL90" s="50"/>
      <c r="IM90" s="49"/>
      <c r="IN90" s="49"/>
      <c r="IO90" s="49"/>
      <c r="IP90" s="49"/>
      <c r="IQ90" s="49"/>
      <c r="IR90" s="49"/>
      <c r="IS90" s="49"/>
      <c r="IT90" s="49"/>
      <c r="IU90" s="49"/>
      <c r="IV90" s="49"/>
      <c r="IW90" s="49"/>
      <c r="IX90" s="49"/>
      <c r="IY90" s="49"/>
      <c r="JA90" s="49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ND90" s="49"/>
      <c r="NF90" s="49"/>
      <c r="NH90" s="47"/>
      <c r="NI90" s="47"/>
      <c r="NJ90" s="47"/>
      <c r="NK90" s="47"/>
      <c r="NL90" s="47"/>
      <c r="NM90" s="47"/>
      <c r="NS90" s="5"/>
      <c r="NU90" s="5"/>
      <c r="NW90" s="5"/>
      <c r="NX90" s="5"/>
      <c r="NY90" s="5"/>
      <c r="NZ90" s="5"/>
      <c r="OA90" s="5"/>
      <c r="OB90" s="5"/>
    </row>
    <row r="91" spans="1:392">
      <c r="A91" s="1">
        <v>2016</v>
      </c>
      <c r="B91" s="2">
        <v>0.1177</v>
      </c>
      <c r="C91" s="2">
        <v>5.4375E-2</v>
      </c>
      <c r="D91" s="38">
        <f t="shared" si="45"/>
        <v>9.2370000000000008E-2</v>
      </c>
      <c r="E91" s="40">
        <f t="shared" si="46"/>
        <v>3287670.9434505701</v>
      </c>
      <c r="F91" s="40">
        <f t="shared" si="43"/>
        <v>131580.49698653771</v>
      </c>
      <c r="G91" s="40">
        <f t="shared" si="47"/>
        <v>804873.76909036119</v>
      </c>
      <c r="H91" s="40">
        <f t="shared" si="48"/>
        <v>506181.61121627729</v>
      </c>
      <c r="I91" s="40">
        <f t="shared" si="69"/>
        <v>1311055.3803066385</v>
      </c>
      <c r="J91" s="59">
        <v>1.26E-2</v>
      </c>
      <c r="K91" s="61">
        <f t="shared" si="58"/>
        <v>13.829700943941406</v>
      </c>
      <c r="L91" s="39">
        <f t="shared" si="62"/>
        <v>6.8875634322513646E-2</v>
      </c>
      <c r="M91" s="39">
        <f t="shared" si="63"/>
        <v>4.9244049935990741E-2</v>
      </c>
      <c r="N91" s="39">
        <f t="shared" si="64"/>
        <v>6.5798843657686845E-2</v>
      </c>
      <c r="P91" s="39">
        <f t="shared" si="66"/>
        <v>7.6068649283549172E-2</v>
      </c>
      <c r="Q91" s="39">
        <f t="shared" si="67"/>
        <v>5.8079929399120989E-2</v>
      </c>
      <c r="R91" s="39">
        <f t="shared" si="68"/>
        <v>7.3436149790321981E-2</v>
      </c>
      <c r="T91" s="39">
        <f t="shared" si="59"/>
        <v>0.10961464505392549</v>
      </c>
      <c r="U91" s="39">
        <f t="shared" si="60"/>
        <v>7.7562185208403411E-2</v>
      </c>
      <c r="V91" s="39">
        <f t="shared" si="61"/>
        <v>9.9898637742859453E-2</v>
      </c>
      <c r="X91" s="40">
        <v>3287670.9434505701</v>
      </c>
      <c r="Y91" s="40">
        <v>2210431.6436950406</v>
      </c>
      <c r="Z91" s="40">
        <v>1311055.3803066385</v>
      </c>
      <c r="AA91" s="58">
        <v>688420.43810524326</v>
      </c>
      <c r="AB91" s="40">
        <v>320165.41389727109</v>
      </c>
      <c r="AC91" s="40">
        <v>131580.49698653771</v>
      </c>
      <c r="AD91" s="40"/>
      <c r="AE91" s="40">
        <v>1446336.2355197964</v>
      </c>
      <c r="AF91" s="65">
        <f t="shared" si="44"/>
        <v>2016</v>
      </c>
      <c r="AG91" s="39">
        <v>0.11769999999999992</v>
      </c>
      <c r="AH91" s="39">
        <v>0.10503499999999999</v>
      </c>
      <c r="AI91" s="39">
        <v>9.2370000000000063E-2</v>
      </c>
      <c r="AJ91" s="39">
        <v>7.9704999999999915E-2</v>
      </c>
      <c r="AK91" s="39">
        <v>6.7040000000000211E-2</v>
      </c>
      <c r="AL91" s="39">
        <v>5.4375000000000062E-2</v>
      </c>
      <c r="AM91" s="40" t="s">
        <v>115</v>
      </c>
      <c r="AN91" s="39">
        <f t="shared" si="49"/>
        <v>9.2370000000000063E-2</v>
      </c>
      <c r="AO91" s="40">
        <f t="shared" si="65"/>
        <v>1311055.3803066385</v>
      </c>
      <c r="AP91" s="40"/>
      <c r="AQ91" s="40">
        <f t="shared" si="50"/>
        <v>3287670.9434505701</v>
      </c>
      <c r="AR91" s="40">
        <f t="shared" si="51"/>
        <v>2210431.6436950392</v>
      </c>
      <c r="AS91" s="40">
        <f t="shared" si="52"/>
        <v>1311055.3803066385</v>
      </c>
      <c r="AT91" s="40">
        <f t="shared" si="53"/>
        <v>688420.43810524291</v>
      </c>
      <c r="AU91" s="40">
        <f t="shared" si="54"/>
        <v>320165.41389727092</v>
      </c>
      <c r="AV91" s="40">
        <f t="shared" si="55"/>
        <v>131580.49698653771</v>
      </c>
      <c r="AW91" s="5"/>
      <c r="AX91" s="39">
        <f t="shared" si="56"/>
        <v>0.1051</v>
      </c>
      <c r="AY91" s="5"/>
      <c r="AZ91" s="5"/>
      <c r="BA91" s="5"/>
      <c r="BB91" s="5"/>
      <c r="BC91" s="5"/>
      <c r="BD91" s="5"/>
      <c r="BG91" s="5"/>
      <c r="BH91" s="5"/>
      <c r="BI91" s="5"/>
      <c r="BJ91" s="5"/>
      <c r="BK91" s="5"/>
      <c r="CC91" s="40"/>
      <c r="CD91" s="40"/>
      <c r="CE91" s="40"/>
      <c r="CR91" s="5"/>
      <c r="CS91" s="5"/>
      <c r="CT91" s="5"/>
      <c r="EE91" s="40"/>
      <c r="EF91" s="40"/>
      <c r="EG91" s="40"/>
      <c r="EH91" s="40"/>
      <c r="EI91" s="40"/>
      <c r="EJ91" s="40"/>
      <c r="EK91" s="40"/>
      <c r="EL91" s="40"/>
      <c r="EM91" s="40"/>
      <c r="EN91" s="40"/>
      <c r="EO91" s="40"/>
      <c r="EP91" s="40"/>
      <c r="EQ91" s="40"/>
      <c r="ER91" s="40"/>
      <c r="ES91" s="40"/>
      <c r="FK91" s="5"/>
      <c r="FZ91" s="40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Y91" s="40"/>
      <c r="IH91" s="44"/>
      <c r="IK91" s="49"/>
      <c r="IL91" s="50"/>
      <c r="IM91" s="49"/>
      <c r="IN91" s="49"/>
      <c r="IO91" s="49"/>
      <c r="IP91" s="49"/>
      <c r="IQ91" s="49"/>
      <c r="IR91" s="49"/>
      <c r="IS91" s="49"/>
      <c r="IT91" s="49"/>
      <c r="IU91" s="49"/>
      <c r="IV91" s="49"/>
      <c r="IW91" s="49"/>
      <c r="IX91" s="49"/>
      <c r="IY91" s="49"/>
      <c r="JA91" s="49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ND91" s="49"/>
      <c r="NF91" s="49"/>
      <c r="NH91" s="40"/>
      <c r="NI91" s="40"/>
      <c r="NJ91" s="40"/>
      <c r="NK91" s="40"/>
      <c r="NL91" s="40"/>
      <c r="NM91" s="40"/>
      <c r="NS91" s="5"/>
      <c r="NU91" s="5"/>
      <c r="NW91" s="5"/>
      <c r="NX91" s="5"/>
      <c r="NY91" s="5"/>
      <c r="NZ91" s="5"/>
      <c r="OA91" s="5"/>
      <c r="OB91" s="5"/>
    </row>
    <row r="92" spans="1:392">
      <c r="A92" s="1">
        <v>2017</v>
      </c>
      <c r="B92" s="2">
        <v>0.21609999999999999</v>
      </c>
      <c r="C92" s="2">
        <v>5.7924999999999997E-2</v>
      </c>
      <c r="D92" s="38">
        <f t="shared" si="45"/>
        <v>0.15282999999999999</v>
      </c>
      <c r="E92" s="40">
        <f t="shared" si="46"/>
        <v>3998136.6343302382</v>
      </c>
      <c r="F92" s="40">
        <f t="shared" si="43"/>
        <v>139202.2972744829</v>
      </c>
      <c r="G92" s="40">
        <f t="shared" si="47"/>
        <v>956624.66879454185</v>
      </c>
      <c r="H92" s="40">
        <f t="shared" si="48"/>
        <v>554799.30528436019</v>
      </c>
      <c r="I92" s="40">
        <f t="shared" si="69"/>
        <v>1511423.974078902</v>
      </c>
      <c r="J92" s="59">
        <v>2.1299999999999999E-2</v>
      </c>
      <c r="K92" s="61">
        <f t="shared" si="58"/>
        <v>14.12427357404736</v>
      </c>
      <c r="L92" s="39">
        <f t="shared" si="62"/>
        <v>8.4194235594128308E-2</v>
      </c>
      <c r="M92" s="39">
        <f t="shared" si="63"/>
        <v>4.9818537402360086E-2</v>
      </c>
      <c r="N92" s="39">
        <f t="shared" si="64"/>
        <v>7.5420782728243374E-2</v>
      </c>
      <c r="P92" s="39">
        <f t="shared" si="66"/>
        <v>7.1222140474465956E-2</v>
      </c>
      <c r="Q92" s="39">
        <f t="shared" si="67"/>
        <v>5.6179705448776041E-2</v>
      </c>
      <c r="R92" s="39">
        <f t="shared" si="68"/>
        <v>6.9649350140074118E-2</v>
      </c>
      <c r="T92" s="39">
        <f t="shared" si="59"/>
        <v>0.11707415486686701</v>
      </c>
      <c r="U92" s="39">
        <f t="shared" si="60"/>
        <v>7.7353573569809875E-2</v>
      </c>
      <c r="V92" s="39">
        <f t="shared" si="61"/>
        <v>0.10424520137998994</v>
      </c>
      <c r="X92" s="40">
        <v>3998136.6343302382</v>
      </c>
      <c r="Y92" s="40">
        <v>2618178.9168492462</v>
      </c>
      <c r="Z92" s="40">
        <v>1511423.974078902</v>
      </c>
      <c r="AA92" s="58">
        <v>771853.5531014083</v>
      </c>
      <c r="AB92" s="40">
        <v>348839.42836591072</v>
      </c>
      <c r="AC92" s="40">
        <v>139202.2972744829</v>
      </c>
      <c r="AD92" s="40"/>
      <c r="AE92" s="40">
        <v>1575870.1087729495</v>
      </c>
      <c r="AF92" s="65">
        <f t="shared" si="44"/>
        <v>2017</v>
      </c>
      <c r="AG92" s="39">
        <v>0.21609999999999996</v>
      </c>
      <c r="AH92" s="39">
        <v>0.18446499999999988</v>
      </c>
      <c r="AI92" s="39">
        <v>0.15283000000000002</v>
      </c>
      <c r="AJ92" s="39">
        <v>0.12119500000000016</v>
      </c>
      <c r="AK92" s="39">
        <v>8.9560000000000084E-2</v>
      </c>
      <c r="AL92" s="39">
        <v>5.7925000000000004E-2</v>
      </c>
      <c r="AM92" s="40" t="s">
        <v>115</v>
      </c>
      <c r="AN92" s="39">
        <f t="shared" si="49"/>
        <v>0.15283000000000002</v>
      </c>
      <c r="AO92" s="40">
        <f t="shared" si="65"/>
        <v>1511423.974078902</v>
      </c>
      <c r="AP92" s="40"/>
      <c r="AQ92" s="40">
        <f t="shared" si="50"/>
        <v>3998136.6343302382</v>
      </c>
      <c r="AR92" s="40">
        <f t="shared" si="51"/>
        <v>2618178.9168492444</v>
      </c>
      <c r="AS92" s="40">
        <f t="shared" si="52"/>
        <v>1511423.974078902</v>
      </c>
      <c r="AT92" s="40">
        <f t="shared" si="53"/>
        <v>771853.55310140795</v>
      </c>
      <c r="AU92" s="40">
        <f t="shared" si="54"/>
        <v>348839.42836591054</v>
      </c>
      <c r="AV92" s="40">
        <f t="shared" si="55"/>
        <v>139202.2972744829</v>
      </c>
      <c r="AW92" s="5"/>
      <c r="AX92" s="39">
        <f t="shared" si="56"/>
        <v>0.19479999999999997</v>
      </c>
      <c r="AY92" s="5"/>
      <c r="AZ92" s="5"/>
      <c r="BA92" s="5"/>
      <c r="BB92" s="5"/>
      <c r="BC92" s="5"/>
      <c r="BD92" s="5"/>
      <c r="BG92" s="5"/>
      <c r="BH92" s="5"/>
      <c r="BI92" s="5"/>
      <c r="BJ92" s="5"/>
      <c r="BK92" s="5"/>
      <c r="CC92" s="40"/>
      <c r="CD92" s="40"/>
      <c r="CE92" s="40"/>
      <c r="CR92" s="5"/>
      <c r="CS92" s="5"/>
      <c r="CT92" s="5"/>
      <c r="EE92" s="40"/>
      <c r="EF92" s="40"/>
      <c r="EG92" s="40"/>
      <c r="EH92" s="40"/>
      <c r="EI92" s="40"/>
      <c r="EJ92" s="40"/>
      <c r="EK92" s="40"/>
      <c r="EL92" s="40"/>
      <c r="EM92" s="40"/>
      <c r="EN92" s="40"/>
      <c r="EO92" s="40"/>
      <c r="EP92" s="40"/>
      <c r="EQ92" s="40"/>
      <c r="ER92" s="40"/>
      <c r="ES92" s="40"/>
      <c r="FK92" s="5"/>
      <c r="FZ92" s="40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Y92" s="40"/>
      <c r="IH92" s="44"/>
      <c r="IK92" s="49"/>
      <c r="IL92" s="50"/>
      <c r="IM92" s="49"/>
      <c r="IN92" s="49"/>
      <c r="IO92" s="49"/>
      <c r="IP92" s="49"/>
      <c r="IQ92" s="49"/>
      <c r="IR92" s="49"/>
      <c r="IS92" s="49"/>
      <c r="IT92" s="49"/>
      <c r="IU92" s="49"/>
      <c r="IV92" s="49"/>
      <c r="IW92" s="49"/>
      <c r="IX92" s="49"/>
      <c r="IY92" s="49"/>
      <c r="JA92" s="49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ND92" s="49"/>
      <c r="NF92" s="49"/>
      <c r="NH92" s="40"/>
      <c r="NI92" s="40"/>
      <c r="NJ92" s="40"/>
      <c r="NK92" s="40"/>
      <c r="NL92" s="40"/>
      <c r="NM92" s="40"/>
      <c r="NS92" s="5"/>
      <c r="NU92" s="5"/>
      <c r="NW92" s="5"/>
      <c r="NX92" s="5"/>
      <c r="NY92" s="5"/>
      <c r="NZ92" s="5"/>
      <c r="OA92" s="5"/>
      <c r="OB92" s="5"/>
    </row>
    <row r="93" spans="1:392">
      <c r="A93" s="1">
        <v>2018</v>
      </c>
      <c r="B93" s="2">
        <v>-4.2299999999999997E-2</v>
      </c>
      <c r="C93" s="2">
        <v>-8.9999999999999993E-3</v>
      </c>
      <c r="D93" s="38">
        <f t="shared" si="45"/>
        <v>-2.8979999999999995E-2</v>
      </c>
      <c r="E93" s="40">
        <f t="shared" si="46"/>
        <v>3829015.454698069</v>
      </c>
      <c r="F93" s="40">
        <f t="shared" si="43"/>
        <v>137949.47659901256</v>
      </c>
      <c r="G93" s="40">
        <f t="shared" si="47"/>
        <v>868494.44398521865</v>
      </c>
      <c r="H93" s="40">
        <f t="shared" si="48"/>
        <v>599128.46332487673</v>
      </c>
      <c r="I93" s="40">
        <f t="shared" si="69"/>
        <v>1467622.9073100954</v>
      </c>
      <c r="J93" s="59">
        <v>2.4400000000000002E-2</v>
      </c>
      <c r="K93" s="61">
        <f t="shared" si="58"/>
        <v>14.468905849254115</v>
      </c>
      <c r="L93" s="39">
        <f t="shared" si="62"/>
        <v>0.1297617841689398</v>
      </c>
      <c r="M93" s="39">
        <f t="shared" si="63"/>
        <v>4.5944313605187137E-2</v>
      </c>
      <c r="N93" s="39">
        <f t="shared" si="64"/>
        <v>9.7556988476401374E-2</v>
      </c>
      <c r="P93" s="39">
        <f t="shared" si="66"/>
        <v>5.5657197068332831E-2</v>
      </c>
      <c r="Q93" s="39">
        <f t="shared" si="67"/>
        <v>5.1211508854839716E-2</v>
      </c>
      <c r="R93" s="39">
        <f t="shared" si="68"/>
        <v>5.8137139638682944E-2</v>
      </c>
      <c r="T93" s="39">
        <f t="shared" si="59"/>
        <v>0.1141097667766493</v>
      </c>
      <c r="U93" s="39">
        <f t="shared" si="60"/>
        <v>7.6269415530693552E-2</v>
      </c>
      <c r="V93" s="39">
        <f t="shared" si="61"/>
        <v>0.10204267438284531</v>
      </c>
      <c r="X93" s="40">
        <v>3829015.454698069</v>
      </c>
      <c r="Y93" s="40">
        <v>2524867.0202527391</v>
      </c>
      <c r="Z93" s="40">
        <v>1467622.9073100954</v>
      </c>
      <c r="AA93" s="58">
        <v>754625.78179618483</v>
      </c>
      <c r="AB93" s="40">
        <v>343376.60291770054</v>
      </c>
      <c r="AC93" s="40">
        <v>137949.47659901256</v>
      </c>
      <c r="AD93" s="40"/>
      <c r="AE93" s="40">
        <v>1551191.9828695653</v>
      </c>
      <c r="AF93" s="65">
        <f>AF94-1</f>
        <v>2018</v>
      </c>
      <c r="AG93" s="39">
        <v>-4.2300000000000004E-2</v>
      </c>
      <c r="AH93" s="39">
        <v>-3.5640000000000005E-2</v>
      </c>
      <c r="AI93" s="39">
        <v>-2.8980000000000006E-2</v>
      </c>
      <c r="AJ93" s="39">
        <v>-2.2320000000000007E-2</v>
      </c>
      <c r="AK93" s="39">
        <v>-1.5660000000000007E-2</v>
      </c>
      <c r="AL93" s="39">
        <v>-9.000000000000008E-3</v>
      </c>
      <c r="AM93" s="40" t="s">
        <v>115</v>
      </c>
      <c r="AN93" s="39">
        <f t="shared" si="49"/>
        <v>-2.8980000000000006E-2</v>
      </c>
      <c r="AO93" s="40">
        <f t="shared" si="65"/>
        <v>1467622.9073100954</v>
      </c>
      <c r="AP93" s="5"/>
      <c r="AQ93" s="40">
        <f t="shared" si="50"/>
        <v>3829015.454698069</v>
      </c>
      <c r="AR93" s="40">
        <f t="shared" si="51"/>
        <v>2524867.0202527372</v>
      </c>
      <c r="AS93" s="40">
        <f t="shared" si="52"/>
        <v>1467622.9073100954</v>
      </c>
      <c r="AT93" s="40">
        <f t="shared" si="53"/>
        <v>754625.78179618448</v>
      </c>
      <c r="AU93" s="40">
        <f t="shared" si="54"/>
        <v>343376.60291770037</v>
      </c>
      <c r="AV93" s="40">
        <f t="shared" si="55"/>
        <v>137949.47659901256</v>
      </c>
      <c r="AW93" s="5"/>
      <c r="AX93" s="39">
        <f t="shared" si="56"/>
        <v>-6.6699999999999995E-2</v>
      </c>
      <c r="AY93" s="5"/>
      <c r="AZ93" s="5"/>
      <c r="BA93" s="5"/>
      <c r="BB93" s="5"/>
      <c r="BC93" s="5"/>
      <c r="BD93" s="5"/>
      <c r="BG93" s="5"/>
      <c r="BH93" s="5"/>
      <c r="BI93" s="5"/>
      <c r="BJ93" s="5"/>
      <c r="BK93" s="5"/>
      <c r="CC93" s="40"/>
      <c r="CD93" s="40"/>
      <c r="CE93" s="40"/>
      <c r="CR93" s="5"/>
      <c r="CS93" s="5"/>
      <c r="CT93" s="5"/>
      <c r="EE93" s="40"/>
      <c r="EF93" s="40"/>
      <c r="EG93" s="40"/>
      <c r="EH93" s="40"/>
      <c r="EI93" s="40"/>
      <c r="EJ93" s="40"/>
      <c r="EK93" s="40"/>
      <c r="EL93" s="40"/>
      <c r="EM93" s="40"/>
      <c r="EN93" s="40"/>
      <c r="EO93" s="40"/>
      <c r="EP93" s="40"/>
      <c r="EQ93" s="40"/>
      <c r="ER93" s="40"/>
      <c r="ES93" s="40"/>
      <c r="FK93" s="5"/>
      <c r="FZ93" s="40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Y93" s="40"/>
      <c r="IH93" s="44"/>
      <c r="IK93" s="49"/>
      <c r="IL93" s="50"/>
      <c r="IM93" s="49"/>
      <c r="IN93" s="49"/>
      <c r="IO93" s="49"/>
      <c r="IP93" s="49"/>
      <c r="IQ93" s="49"/>
      <c r="IR93" s="49"/>
      <c r="IS93" s="49"/>
      <c r="IT93" s="49"/>
      <c r="IU93" s="49"/>
      <c r="IV93" s="49"/>
      <c r="IW93" s="49"/>
      <c r="IX93" s="49"/>
      <c r="IY93" s="49"/>
      <c r="JA93" s="49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ND93" s="49"/>
      <c r="NF93" s="49"/>
      <c r="NH93" s="40"/>
      <c r="NI93" s="40"/>
      <c r="NJ93" s="40"/>
      <c r="NK93" s="40"/>
      <c r="NL93" s="40"/>
      <c r="NM93" s="40"/>
      <c r="NS93" s="5"/>
      <c r="NU93" s="5"/>
      <c r="NW93" s="5"/>
      <c r="NX93" s="5"/>
      <c r="NY93" s="5"/>
      <c r="NZ93" s="5"/>
      <c r="OA93" s="5"/>
      <c r="OB93" s="5"/>
    </row>
    <row r="94" spans="1:392">
      <c r="A94" s="1">
        <v>2019</v>
      </c>
      <c r="B94" s="2">
        <v>0.31219999999999998</v>
      </c>
      <c r="C94" s="2">
        <v>0.104625</v>
      </c>
      <c r="D94" s="38">
        <f t="shared" si="45"/>
        <v>0.22916999999999998</v>
      </c>
      <c r="E94" s="40">
        <f t="shared" si="46"/>
        <v>5024434.0796548063</v>
      </c>
      <c r="F94" s="40">
        <f t="shared" si="43"/>
        <v>152382.44058818425</v>
      </c>
      <c r="G94" s="40">
        <f t="shared" si="47"/>
        <v>1155488.8673833844</v>
      </c>
      <c r="H94" s="40">
        <f t="shared" si="48"/>
        <v>648469.18159496563</v>
      </c>
      <c r="I94" s="40">
        <f t="shared" si="69"/>
        <v>1803958.0489783501</v>
      </c>
      <c r="J94" s="60">
        <v>2.29E-2</v>
      </c>
      <c r="K94" s="61">
        <f t="shared" si="58"/>
        <v>14.800243793202034</v>
      </c>
      <c r="L94" s="39">
        <f t="shared" si="62"/>
        <v>0.13441122303831587</v>
      </c>
      <c r="M94" s="39">
        <f t="shared" si="63"/>
        <v>4.7413795981539053E-2</v>
      </c>
      <c r="N94" s="39">
        <f t="shared" si="64"/>
        <v>0.10099429031165452</v>
      </c>
      <c r="P94" s="39">
        <f t="shared" si="66"/>
        <v>5.9993972438587617E-2</v>
      </c>
      <c r="Q94" s="39">
        <f t="shared" si="67"/>
        <v>5.6710146442586762E-2</v>
      </c>
      <c r="R94" s="39">
        <f t="shared" si="68"/>
        <v>6.2907915633768852E-2</v>
      </c>
      <c r="T94" s="39">
        <f t="shared" si="59"/>
        <v>0.11694860801784657</v>
      </c>
      <c r="U94" s="39">
        <f t="shared" si="60"/>
        <v>7.8500826650232058E-2</v>
      </c>
      <c r="V94" s="39">
        <f t="shared" si="61"/>
        <v>0.10466150397127705</v>
      </c>
      <c r="X94" s="40">
        <v>5024434.0796548063</v>
      </c>
      <c r="Y94" s="40">
        <v>3208310.6496298518</v>
      </c>
      <c r="Z94" s="40">
        <v>1803958.0489783501</v>
      </c>
      <c r="AA94" s="58">
        <v>896235.08287914796</v>
      </c>
      <c r="AB94" s="40">
        <v>393557.65966809331</v>
      </c>
      <c r="AC94" s="40">
        <v>152382.44058818425</v>
      </c>
      <c r="AD94" s="40"/>
      <c r="AE94" s="40">
        <v>1777883.1792461239</v>
      </c>
      <c r="AF94" s="65">
        <v>2019</v>
      </c>
      <c r="AG94" s="39">
        <v>0.31220000000000003</v>
      </c>
      <c r="AH94" s="39">
        <v>0.27068500000000006</v>
      </c>
      <c r="AI94" s="39">
        <v>0.2291700000000001</v>
      </c>
      <c r="AJ94" s="39">
        <v>0.18765500000000013</v>
      </c>
      <c r="AK94" s="39">
        <v>0.14614000000000016</v>
      </c>
      <c r="AL94" s="39">
        <v>0.10462499999999997</v>
      </c>
      <c r="AM94" s="40" t="s">
        <v>115</v>
      </c>
      <c r="AN94" s="39">
        <f t="shared" si="49"/>
        <v>0.2291700000000001</v>
      </c>
      <c r="AO94" s="40">
        <f t="shared" si="65"/>
        <v>1803958.0489783501</v>
      </c>
      <c r="AP94" s="5"/>
      <c r="AQ94" s="40">
        <f t="shared" si="50"/>
        <v>5024434.0796548063</v>
      </c>
      <c r="AR94" s="40">
        <f t="shared" si="51"/>
        <v>3208310.6496298495</v>
      </c>
      <c r="AS94" s="40">
        <f t="shared" si="52"/>
        <v>1803958.0489783501</v>
      </c>
      <c r="AT94" s="40">
        <f t="shared" si="53"/>
        <v>896235.08287914761</v>
      </c>
      <c r="AU94" s="40">
        <f t="shared" si="54"/>
        <v>393557.65966809314</v>
      </c>
      <c r="AV94" s="40">
        <f t="shared" si="55"/>
        <v>152382.44058818425</v>
      </c>
      <c r="AW94" s="5"/>
      <c r="AX94" s="39">
        <f t="shared" si="56"/>
        <v>0.2893</v>
      </c>
      <c r="AY94" s="5"/>
      <c r="AZ94" s="5"/>
      <c r="BA94" s="5"/>
      <c r="BB94" s="5"/>
      <c r="BC94" s="5"/>
      <c r="BD94" s="5"/>
      <c r="BG94" s="5"/>
      <c r="BH94" s="5"/>
      <c r="BI94" s="5"/>
      <c r="BJ94" s="5"/>
      <c r="BK94" s="5"/>
      <c r="CC94" s="40"/>
      <c r="CD94" s="40"/>
      <c r="CE94" s="40"/>
      <c r="CR94" s="5"/>
      <c r="CS94" s="5"/>
      <c r="CT94" s="5"/>
      <c r="EE94" s="40"/>
      <c r="EF94" s="40"/>
      <c r="EG94" s="40"/>
      <c r="EH94" s="40"/>
      <c r="EI94" s="40"/>
      <c r="EJ94" s="40"/>
      <c r="EK94" s="40"/>
      <c r="EL94" s="40"/>
      <c r="EM94" s="40"/>
      <c r="EN94" s="40"/>
      <c r="EO94" s="40"/>
      <c r="EP94" s="40"/>
      <c r="EQ94" s="40"/>
      <c r="ER94" s="40"/>
      <c r="ES94" s="40"/>
      <c r="FK94" s="5"/>
      <c r="FZ94" s="40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Y94" s="40"/>
      <c r="IH94" s="44"/>
      <c r="IK94" s="49"/>
      <c r="IL94" s="50"/>
      <c r="IM94" s="49"/>
      <c r="IN94" s="49"/>
      <c r="IO94" s="49"/>
      <c r="IP94" s="49"/>
      <c r="IQ94" s="49"/>
      <c r="IR94" s="49"/>
      <c r="IS94" s="49"/>
      <c r="IT94" s="49"/>
      <c r="IU94" s="49"/>
      <c r="IV94" s="49"/>
      <c r="IW94" s="49"/>
      <c r="IX94" s="49"/>
      <c r="IY94" s="49"/>
      <c r="JA94" s="49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ND94" s="49"/>
      <c r="NF94" s="49"/>
      <c r="NH94" s="40"/>
      <c r="NI94" s="40"/>
      <c r="NJ94" s="40"/>
      <c r="NK94" s="40"/>
      <c r="NL94" s="40"/>
      <c r="NM94" s="40"/>
      <c r="NS94" s="5"/>
      <c r="NU94" s="5"/>
      <c r="NW94" s="5"/>
      <c r="NX94" s="5"/>
      <c r="NY94" s="5"/>
      <c r="NZ94" s="5"/>
      <c r="OA94" s="5"/>
      <c r="OB94" s="5"/>
    </row>
    <row r="96" spans="1:392">
      <c r="E96" s="40" t="s">
        <v>92</v>
      </c>
      <c r="F96" s="40" t="s">
        <v>92</v>
      </c>
      <c r="I96" s="5" t="s">
        <v>92</v>
      </c>
      <c r="K96" s="5" t="s">
        <v>92</v>
      </c>
      <c r="L96" s="5" t="s">
        <v>92</v>
      </c>
      <c r="M96" s="5" t="s">
        <v>92</v>
      </c>
      <c r="N96" s="5" t="s">
        <v>92</v>
      </c>
      <c r="P96" s="5" t="s">
        <v>92</v>
      </c>
      <c r="Q96" s="5" t="s">
        <v>92</v>
      </c>
      <c r="R96" s="5" t="s">
        <v>92</v>
      </c>
      <c r="T96" s="5" t="s">
        <v>92</v>
      </c>
      <c r="U96" s="5" t="s">
        <v>92</v>
      </c>
      <c r="V96" s="5" t="s">
        <v>92</v>
      </c>
      <c r="AO96" s="5" t="s">
        <v>92</v>
      </c>
      <c r="AR96" s="39"/>
      <c r="AS96" s="39"/>
      <c r="AT96" s="39"/>
      <c r="AU96" s="39"/>
    </row>
    <row r="97" spans="1:48">
      <c r="E97" s="39">
        <f>POWER(E94/E2,1/92)-1</f>
        <v>9.7057038646313432E-2</v>
      </c>
      <c r="F97" s="39">
        <f>POWER(F94/F2,1/92)-1</f>
        <v>5.6154742554346493E-2</v>
      </c>
      <c r="I97" s="39">
        <f>POWER(I94/I2,1/92)-1</f>
        <v>8.491013320257812E-2</v>
      </c>
      <c r="J97" s="39"/>
      <c r="K97" s="39">
        <f>POWER(K94/K2,1/92)-1</f>
        <v>2.9722764081753894E-2</v>
      </c>
      <c r="L97" s="39">
        <f>AVERAGE(L12:L94)</f>
        <v>0.10273919722566159</v>
      </c>
      <c r="M97" s="39">
        <f t="shared" ref="M97:N97" si="70">AVERAGE(M12:M94)</f>
        <v>5.818485294604011E-2</v>
      </c>
      <c r="N97" s="39">
        <f t="shared" si="70"/>
        <v>8.8383269063732353E-2</v>
      </c>
      <c r="P97" s="39">
        <f>AVERAGE(P22:P94)</f>
        <v>0.10830056410591617</v>
      </c>
      <c r="Q97" s="39">
        <f t="shared" ref="Q97:R97" si="71">AVERAGE(Q22:Q94)</f>
        <v>5.9089340617454522E-2</v>
      </c>
      <c r="R97" s="39">
        <f t="shared" si="71"/>
        <v>9.194283959861986E-2</v>
      </c>
      <c r="T97" s="39">
        <f>AVERAGE(T42:T94)</f>
        <v>0.10838746325662997</v>
      </c>
      <c r="U97" s="39">
        <f t="shared" ref="U97:V97" si="72">AVERAGE(U42:U94)</f>
        <v>6.0865253711754407E-2</v>
      </c>
      <c r="V97" s="39">
        <f t="shared" si="72"/>
        <v>9.2598624570364871E-2</v>
      </c>
      <c r="W97" s="39"/>
      <c r="X97" s="39"/>
      <c r="Y97" s="39"/>
      <c r="AA97" s="39"/>
      <c r="AB97" s="39"/>
      <c r="AC97" s="39"/>
      <c r="AD97" s="39"/>
      <c r="AE97" s="39"/>
      <c r="AF97" s="39"/>
      <c r="AG97" s="39"/>
      <c r="AH97" s="39"/>
      <c r="AI97" s="66"/>
      <c r="AJ97" s="66"/>
      <c r="AK97" s="66"/>
      <c r="AL97" s="66"/>
      <c r="AM97" s="39"/>
      <c r="AN97" s="40" t="s">
        <v>126</v>
      </c>
      <c r="AO97" s="39">
        <f>POWER(AO94/AO2,1/92)-1</f>
        <v>8.491013320257812E-2</v>
      </c>
      <c r="AP97" s="39"/>
      <c r="AQ97" s="39">
        <f t="shared" ref="AQ97:AV97" si="73">POWER(AQ94/AQ2,1/92)-1</f>
        <v>9.7057038646313432E-2</v>
      </c>
      <c r="AR97" s="39">
        <f t="shared" si="73"/>
        <v>9.1721089999434957E-2</v>
      </c>
      <c r="AS97" s="39">
        <f t="shared" si="73"/>
        <v>8.491013320257812E-2</v>
      </c>
      <c r="AT97" s="39">
        <f t="shared" si="73"/>
        <v>7.6692140430107081E-2</v>
      </c>
      <c r="AU97" s="39">
        <f t="shared" si="73"/>
        <v>6.7103667959517166E-2</v>
      </c>
      <c r="AV97" s="39">
        <f t="shared" si="73"/>
        <v>5.6154742554346493E-2</v>
      </c>
    </row>
    <row r="98" spans="1:48">
      <c r="D98" s="5" t="s">
        <v>122</v>
      </c>
      <c r="E98" s="39">
        <f>POWER(E49/E2,1/47)-1</f>
        <v>7.5224214185935612E-2</v>
      </c>
      <c r="F98" s="39">
        <f>POWER(F49/F2,1/47)-1</f>
        <v>3.6282037193219763E-2</v>
      </c>
      <c r="I98" s="39">
        <f>POWER(I49/I2,1/47)-1</f>
        <v>6.497606199713335E-2</v>
      </c>
      <c r="J98" s="39"/>
      <c r="K98" s="39">
        <f>POWER(K49/K2,1/47)-1</f>
        <v>2.2467822497304279E-2</v>
      </c>
      <c r="M98" s="39"/>
      <c r="N98" s="39"/>
      <c r="Q98" s="39"/>
      <c r="V98" s="39"/>
      <c r="W98" s="39"/>
      <c r="X98" s="39"/>
      <c r="Y98" s="39"/>
      <c r="AA98" s="39"/>
      <c r="AB98" s="39"/>
      <c r="AC98" s="39"/>
      <c r="AE98" s="39"/>
      <c r="AF98" s="39"/>
      <c r="AG98" s="39"/>
      <c r="AH98" s="39"/>
      <c r="AI98" s="66"/>
      <c r="AJ98" s="66"/>
      <c r="AK98" s="66"/>
      <c r="AL98" s="66"/>
      <c r="AN98" s="40" t="s">
        <v>125</v>
      </c>
      <c r="AO98" s="39">
        <f>POWER(AO48/AO2,1/46)-1</f>
        <v>7.032800971819908E-2</v>
      </c>
      <c r="AP98" s="39"/>
      <c r="AQ98" s="39">
        <f t="shared" ref="AQ98:AV98" si="74">POWER(AQ48/AQ2,1/46)-1</f>
        <v>8.3961448926616944E-2</v>
      </c>
      <c r="AR98" s="39">
        <f t="shared" si="74"/>
        <v>7.8031485572622739E-2</v>
      </c>
      <c r="AS98" s="39">
        <f t="shared" si="74"/>
        <v>7.032800971819908E-2</v>
      </c>
      <c r="AT98" s="39">
        <f t="shared" si="74"/>
        <v>6.0914196681131738E-2</v>
      </c>
      <c r="AU98" s="39">
        <f t="shared" si="74"/>
        <v>4.9815731429148524E-2</v>
      </c>
      <c r="AV98" s="39">
        <f t="shared" si="74"/>
        <v>3.702556241752708E-2</v>
      </c>
    </row>
    <row r="99" spans="1:48">
      <c r="D99" s="39" t="s">
        <v>123</v>
      </c>
      <c r="E99" s="39">
        <f>POWER(E94/E50,1/45)-1</f>
        <v>0.1125233964496053</v>
      </c>
      <c r="F99" s="39">
        <f>POWER(F94/F50,1/45)-1</f>
        <v>7.5505003450305308E-2</v>
      </c>
      <c r="I99" s="39">
        <f>POWER(I94/I50,1/45)-1</f>
        <v>0.10058901365086115</v>
      </c>
      <c r="J99" s="39"/>
      <c r="K99" s="39">
        <f>POWER(K94/K50,1/45)-1</f>
        <v>3.5340884893106495E-2</v>
      </c>
      <c r="M99" s="39"/>
      <c r="N99" s="39"/>
      <c r="Q99" s="39"/>
      <c r="AG99" s="39"/>
      <c r="AH99" s="39"/>
      <c r="AI99" s="66"/>
      <c r="AJ99" s="66"/>
      <c r="AK99" s="66"/>
      <c r="AL99" s="66"/>
      <c r="AN99" s="39" t="s">
        <v>124</v>
      </c>
      <c r="AO99" s="39">
        <f>POWER(AO94/AO48,1/46)-1</f>
        <v>9.9690923192349068E-2</v>
      </c>
      <c r="AP99" s="39"/>
      <c r="AQ99" s="39">
        <f t="shared" ref="AQ99:AV99" si="75">POWER(AQ94/AQ48,1/46)-1</f>
        <v>0.11031083922330231</v>
      </c>
      <c r="AR99" s="39">
        <f t="shared" si="75"/>
        <v>0.10558453468218665</v>
      </c>
      <c r="AS99" s="39">
        <f t="shared" si="75"/>
        <v>9.9690923192349068E-2</v>
      </c>
      <c r="AT99" s="39">
        <f t="shared" si="75"/>
        <v>9.2704734172196712E-2</v>
      </c>
      <c r="AU99" s="39">
        <f t="shared" si="75"/>
        <v>8.4676295165144744E-2</v>
      </c>
      <c r="AV99" s="39">
        <f t="shared" si="75"/>
        <v>7.5636783359184445E-2</v>
      </c>
    </row>
    <row r="101" spans="1:48">
      <c r="A101" s="5">
        <f>POWER(549,1/78)-1</f>
        <v>8.4233251946309373E-2</v>
      </c>
      <c r="D101" s="39"/>
      <c r="E101" s="67">
        <f>9.71*0.8+5.62*0.2</f>
        <v>8.8920000000000012</v>
      </c>
    </row>
    <row r="103" spans="1:48">
      <c r="F103" s="40"/>
      <c r="AR103" s="39"/>
      <c r="AS103" s="39"/>
      <c r="AT103" s="39"/>
      <c r="AU103" s="39"/>
    </row>
    <row r="104" spans="1:48">
      <c r="E104" s="39"/>
      <c r="F104" s="39"/>
      <c r="I104" s="39"/>
      <c r="J104" s="39"/>
      <c r="K104" s="39"/>
      <c r="M104" s="39"/>
      <c r="N104" s="39"/>
      <c r="Q104" s="39"/>
      <c r="V104" s="39"/>
      <c r="W104" s="39"/>
      <c r="X104" s="39"/>
      <c r="Y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M104" s="39"/>
      <c r="AN104" s="39"/>
      <c r="AP104" s="39"/>
    </row>
    <row r="105" spans="1:48">
      <c r="E105" s="5"/>
      <c r="F105" s="39"/>
      <c r="I105" s="39"/>
      <c r="J105" s="39"/>
      <c r="K105" s="39"/>
      <c r="M105" s="39"/>
      <c r="N105" s="39"/>
      <c r="Q105" s="39"/>
      <c r="V105" s="39"/>
      <c r="W105" s="39"/>
      <c r="X105" s="39"/>
      <c r="Y105" s="39"/>
      <c r="AA105" s="39"/>
      <c r="AB105" s="39"/>
      <c r="AC105" s="39"/>
      <c r="AE105" s="39"/>
      <c r="AF105" s="39"/>
      <c r="AG105" s="39"/>
      <c r="AH105" s="39"/>
      <c r="AI105" s="39"/>
      <c r="AJ105" s="39"/>
      <c r="AK105" s="39"/>
    </row>
    <row r="107" spans="1:48">
      <c r="AA107" s="63"/>
      <c r="AC107" s="64"/>
    </row>
    <row r="108" spans="1:48">
      <c r="AD108" s="62"/>
    </row>
    <row r="110" spans="1:48">
      <c r="D110" s="39"/>
      <c r="I110" s="39"/>
      <c r="J110" s="39"/>
      <c r="K110" s="39"/>
      <c r="M110" s="39"/>
      <c r="R110" s="39"/>
    </row>
    <row r="113" spans="12:23">
      <c r="V113" s="39"/>
    </row>
    <row r="114" spans="12:23">
      <c r="V114" s="39"/>
    </row>
    <row r="116" spans="12:23">
      <c r="V116" s="39"/>
      <c r="W116" s="39"/>
    </row>
    <row r="117" spans="12:23">
      <c r="V117" s="39"/>
    </row>
    <row r="126" spans="12:23">
      <c r="L126" s="39"/>
    </row>
    <row r="142" spans="6:26">
      <c r="F142" s="5" t="s">
        <v>91</v>
      </c>
      <c r="I142" s="5" t="s">
        <v>93</v>
      </c>
      <c r="L142" s="39">
        <f>AI97</f>
        <v>0</v>
      </c>
      <c r="Z142" s="39"/>
    </row>
  </sheetData>
  <sortState xmlns:xlrd2="http://schemas.microsoft.com/office/spreadsheetml/2017/richdata2" ref="AG2:AG87">
    <sortCondition descending="1" ref="AG2"/>
  </sortState>
  <phoneticPr fontId="5" type="noConversion"/>
  <printOptions gridLines="1" gridLinesSet="0"/>
  <pageMargins left="0.75" right="0.75" top="1" bottom="1" header="0.5" footer="0.5"/>
  <pageSetup orientation="portrait" horizontalDpi="4294967292" verticalDpi="4294967292" r:id="rId1"/>
  <headerFooter alignWithMargins="0">
    <oddHeader>&amp;A</oddHeader>
    <oddFooter>Page 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9"/>
  <sheetViews>
    <sheetView topLeftCell="A66" workbookViewId="0">
      <selection activeCell="F89" sqref="A2:F89"/>
    </sheetView>
  </sheetViews>
  <sheetFormatPr defaultColWidth="11.42578125" defaultRowHeight="12.75"/>
  <cols>
    <col min="1" max="4" width="11.42578125" customWidth="1"/>
    <col min="5" max="5" width="10.7109375" style="7" customWidth="1"/>
    <col min="6" max="6" width="11" bestFit="1" customWidth="1"/>
  </cols>
  <sheetData>
    <row r="1" spans="1:7" ht="15.75">
      <c r="B1" s="3"/>
      <c r="D1" s="3"/>
      <c r="E1" s="3"/>
      <c r="F1" s="5"/>
    </row>
    <row r="2" spans="1:7" ht="15.75">
      <c r="A2" s="4" t="s">
        <v>4</v>
      </c>
      <c r="B2" s="1" t="s">
        <v>5</v>
      </c>
      <c r="C2" s="1" t="s">
        <v>7</v>
      </c>
      <c r="D2" s="1" t="s">
        <v>8</v>
      </c>
      <c r="E2" s="1" t="s">
        <v>6</v>
      </c>
      <c r="F2" s="1" t="s">
        <v>9</v>
      </c>
      <c r="G2" s="32" t="s">
        <v>76</v>
      </c>
    </row>
    <row r="3" spans="1:7" ht="15.75">
      <c r="A3" s="1">
        <v>1927</v>
      </c>
      <c r="B3" s="1">
        <v>17.66</v>
      </c>
      <c r="C3" s="8">
        <f>D3*B3</f>
        <v>0.61810000000000009</v>
      </c>
      <c r="D3" s="6">
        <v>3.5000000000000003E-2</v>
      </c>
      <c r="E3" s="2">
        <v>3.1699999999999999E-2</v>
      </c>
      <c r="F3" s="1"/>
    </row>
    <row r="4" spans="1:7" ht="15.75">
      <c r="A4" s="1">
        <v>1928</v>
      </c>
      <c r="B4" s="1">
        <v>24.35</v>
      </c>
      <c r="C4" s="8">
        <f t="shared" ref="C4:C35" si="0">D4*B4</f>
        <v>1.04705</v>
      </c>
      <c r="D4" s="6">
        <v>4.2999999999999997E-2</v>
      </c>
      <c r="E4" s="2">
        <v>3.4500000000000003E-2</v>
      </c>
      <c r="F4" s="6">
        <f t="shared" ref="F4:F38" si="1">((E3*(1-(1+E4)^(-10))/E4+1/(1+E4)^10)-1)+E3</f>
        <v>8.354708589799302E-3</v>
      </c>
    </row>
    <row r="5" spans="1:7" ht="15.75">
      <c r="A5" s="1">
        <v>1929</v>
      </c>
      <c r="B5" s="1">
        <v>21.45</v>
      </c>
      <c r="C5" s="8">
        <f t="shared" si="0"/>
        <v>0.87944999999999995</v>
      </c>
      <c r="D5" s="6">
        <v>4.1000000000000002E-2</v>
      </c>
      <c r="E5" s="2">
        <v>3.3599999999999998E-2</v>
      </c>
      <c r="F5" s="6">
        <f t="shared" si="1"/>
        <v>4.2038041563204259E-2</v>
      </c>
    </row>
    <row r="6" spans="1:7" ht="15.75">
      <c r="A6" s="1">
        <v>1930</v>
      </c>
      <c r="B6" s="1">
        <v>15.34</v>
      </c>
      <c r="C6" s="8">
        <f t="shared" si="0"/>
        <v>0.72097999999999995</v>
      </c>
      <c r="D6" s="6">
        <v>4.7E-2</v>
      </c>
      <c r="E6" s="2">
        <v>3.2199999999999999E-2</v>
      </c>
      <c r="F6" s="6">
        <f t="shared" si="1"/>
        <v>4.5409314348970366E-2</v>
      </c>
    </row>
    <row r="7" spans="1:7" ht="15.75">
      <c r="A7" s="1">
        <v>1931</v>
      </c>
      <c r="B7" s="1">
        <v>8.1199999999999992</v>
      </c>
      <c r="C7" s="8">
        <f t="shared" si="0"/>
        <v>0.49531999999999993</v>
      </c>
      <c r="D7" s="6">
        <v>6.0999999999999999E-2</v>
      </c>
      <c r="E7" s="2">
        <v>3.9300000000000002E-2</v>
      </c>
      <c r="F7" s="6">
        <f t="shared" si="1"/>
        <v>-2.5588559619422531E-2</v>
      </c>
    </row>
    <row r="8" spans="1:7" ht="15.75">
      <c r="A8" s="1">
        <v>1932</v>
      </c>
      <c r="B8" s="1">
        <v>6.92</v>
      </c>
      <c r="C8" s="8">
        <f t="shared" si="0"/>
        <v>0.49823999999999996</v>
      </c>
      <c r="D8" s="6">
        <v>7.1999999999999995E-2</v>
      </c>
      <c r="E8" s="2">
        <v>3.3500000000000002E-2</v>
      </c>
      <c r="F8" s="6">
        <f t="shared" si="1"/>
        <v>8.7903069904773257E-2</v>
      </c>
    </row>
    <row r="9" spans="1:7" ht="15.75">
      <c r="A9" s="1">
        <v>1933</v>
      </c>
      <c r="B9" s="1">
        <v>9.9700000000000006</v>
      </c>
      <c r="C9" s="8">
        <f t="shared" si="0"/>
        <v>0.40877000000000002</v>
      </c>
      <c r="D9" s="6">
        <v>4.1000000000000002E-2</v>
      </c>
      <c r="E9" s="2">
        <v>3.5299999999999998E-2</v>
      </c>
      <c r="F9" s="6">
        <f t="shared" si="1"/>
        <v>1.8552720891857361E-2</v>
      </c>
    </row>
    <row r="10" spans="1:7" ht="15.75">
      <c r="A10" s="1">
        <v>1934</v>
      </c>
      <c r="B10" s="1">
        <v>9.5</v>
      </c>
      <c r="C10" s="8">
        <f t="shared" si="0"/>
        <v>0.35149999999999998</v>
      </c>
      <c r="D10" s="6">
        <v>3.6999999999999998E-2</v>
      </c>
      <c r="E10" s="2">
        <v>3.0099999999999998E-2</v>
      </c>
      <c r="F10" s="6">
        <f t="shared" si="1"/>
        <v>7.9634426179656104E-2</v>
      </c>
    </row>
    <row r="11" spans="1:7" ht="15.75">
      <c r="A11" s="1">
        <v>1935</v>
      </c>
      <c r="B11" s="1">
        <v>13.43</v>
      </c>
      <c r="C11" s="8">
        <f t="shared" si="0"/>
        <v>0.51034000000000002</v>
      </c>
      <c r="D11" s="6">
        <v>3.7999999999999999E-2</v>
      </c>
      <c r="E11" s="2">
        <v>2.8400000000000002E-2</v>
      </c>
      <c r="F11" s="6">
        <f t="shared" si="1"/>
        <v>4.4720477296566127E-2</v>
      </c>
    </row>
    <row r="12" spans="1:7" ht="15.75">
      <c r="A12" s="1">
        <v>1936</v>
      </c>
      <c r="B12" s="1">
        <v>17.18</v>
      </c>
      <c r="C12" s="8">
        <v>0.54</v>
      </c>
      <c r="D12" s="6">
        <f>C12/B12</f>
        <v>3.1431897555296857E-2</v>
      </c>
      <c r="E12" s="2">
        <v>2.5899999999999999E-2</v>
      </c>
      <c r="F12" s="6">
        <f t="shared" si="1"/>
        <v>5.0178754045450601E-2</v>
      </c>
    </row>
    <row r="13" spans="1:7" ht="15.75">
      <c r="A13" s="1">
        <v>1937</v>
      </c>
      <c r="B13" s="1">
        <v>10.55</v>
      </c>
      <c r="C13" s="8">
        <f t="shared" si="0"/>
        <v>0.55915000000000004</v>
      </c>
      <c r="D13" s="6">
        <v>5.2999999999999999E-2</v>
      </c>
      <c r="E13" s="2">
        <v>2.7300000000000001E-2</v>
      </c>
      <c r="F13" s="6">
        <f t="shared" si="1"/>
        <v>1.379146059646038E-2</v>
      </c>
    </row>
    <row r="14" spans="1:7" ht="15.75">
      <c r="A14" s="1">
        <v>1938</v>
      </c>
      <c r="B14" s="1">
        <v>13.14</v>
      </c>
      <c r="C14" s="8">
        <f t="shared" si="0"/>
        <v>0.49931999999999999</v>
      </c>
      <c r="D14" s="6">
        <v>3.7999999999999999E-2</v>
      </c>
      <c r="E14" s="2">
        <v>2.5600000000000001E-2</v>
      </c>
      <c r="F14" s="6">
        <f t="shared" si="1"/>
        <v>4.2132485322046068E-2</v>
      </c>
    </row>
    <row r="15" spans="1:7" ht="15.75">
      <c r="A15" s="1">
        <v>1939</v>
      </c>
      <c r="B15" s="1">
        <v>12.46</v>
      </c>
      <c r="C15" s="8">
        <f t="shared" si="0"/>
        <v>0.53578000000000003</v>
      </c>
      <c r="D15" s="6">
        <v>4.2999999999999997E-2</v>
      </c>
      <c r="E15" s="2">
        <v>2.35E-2</v>
      </c>
      <c r="F15" s="6">
        <f t="shared" si="1"/>
        <v>4.4122613942060671E-2</v>
      </c>
    </row>
    <row r="16" spans="1:7" ht="15.75">
      <c r="A16" s="1">
        <v>1940</v>
      </c>
      <c r="B16" s="1">
        <v>10.58</v>
      </c>
      <c r="C16" s="8">
        <f t="shared" si="0"/>
        <v>0.55015999999999998</v>
      </c>
      <c r="D16" s="6">
        <v>5.1999999999999998E-2</v>
      </c>
      <c r="E16" s="2">
        <v>2.01E-2</v>
      </c>
      <c r="F16" s="6">
        <f t="shared" si="1"/>
        <v>5.4024815962845509E-2</v>
      </c>
    </row>
    <row r="17" spans="1:6" ht="15.75">
      <c r="A17" s="1">
        <v>1941</v>
      </c>
      <c r="B17" s="1">
        <v>8.69</v>
      </c>
      <c r="C17" s="8">
        <f t="shared" si="0"/>
        <v>0.53877999999999993</v>
      </c>
      <c r="D17" s="6">
        <v>6.2E-2</v>
      </c>
      <c r="E17" s="2">
        <v>2.47E-2</v>
      </c>
      <c r="F17" s="6">
        <f t="shared" si="1"/>
        <v>-2.0221975848580105E-2</v>
      </c>
    </row>
    <row r="18" spans="1:6" ht="15.75">
      <c r="A18" s="1">
        <v>1942</v>
      </c>
      <c r="B18" s="1">
        <v>9.77</v>
      </c>
      <c r="C18" s="8">
        <f t="shared" si="0"/>
        <v>0.58619999999999994</v>
      </c>
      <c r="D18" s="6">
        <v>0.06</v>
      </c>
      <c r="E18" s="2">
        <v>2.4899999999999999E-2</v>
      </c>
      <c r="F18" s="6">
        <f t="shared" si="1"/>
        <v>2.2948682374484164E-2</v>
      </c>
    </row>
    <row r="19" spans="1:6" ht="15.75">
      <c r="A19" s="1">
        <v>1943</v>
      </c>
      <c r="B19" s="1">
        <v>11.67</v>
      </c>
      <c r="C19" s="8">
        <f t="shared" si="0"/>
        <v>0.54849000000000003</v>
      </c>
      <c r="D19" s="6">
        <v>4.7E-2</v>
      </c>
      <c r="E19" s="2">
        <v>2.4899999999999999E-2</v>
      </c>
      <c r="F19" s="6">
        <f t="shared" si="1"/>
        <v>2.4899999999999999E-2</v>
      </c>
    </row>
    <row r="20" spans="1:6" ht="15.75">
      <c r="A20" s="1">
        <v>1944</v>
      </c>
      <c r="B20" s="1">
        <v>13.28</v>
      </c>
      <c r="C20" s="8">
        <f t="shared" si="0"/>
        <v>0.61087999999999998</v>
      </c>
      <c r="D20" s="6">
        <v>4.5999999999999999E-2</v>
      </c>
      <c r="E20" s="2">
        <v>2.4799999999999999E-2</v>
      </c>
      <c r="F20" s="6">
        <f t="shared" si="1"/>
        <v>2.5776111579070303E-2</v>
      </c>
    </row>
    <row r="21" spans="1:6" ht="15.75">
      <c r="A21" s="1">
        <v>1945</v>
      </c>
      <c r="B21" s="1">
        <v>17.36</v>
      </c>
      <c r="C21" s="8">
        <f t="shared" si="0"/>
        <v>0.67703999999999998</v>
      </c>
      <c r="D21" s="6">
        <v>3.9E-2</v>
      </c>
      <c r="E21" s="2">
        <v>2.3300000000000001E-2</v>
      </c>
      <c r="F21" s="6">
        <f t="shared" si="1"/>
        <v>3.8044173419237229E-2</v>
      </c>
    </row>
    <row r="22" spans="1:6" ht="15.75">
      <c r="A22" s="1">
        <v>1946</v>
      </c>
      <c r="B22" s="1">
        <v>15.3</v>
      </c>
      <c r="C22" s="8">
        <f t="shared" si="0"/>
        <v>0.59670000000000001</v>
      </c>
      <c r="D22" s="6">
        <v>3.9E-2</v>
      </c>
      <c r="E22" s="2">
        <v>2.24E-2</v>
      </c>
      <c r="F22" s="6">
        <f t="shared" si="1"/>
        <v>3.1283745375695685E-2</v>
      </c>
    </row>
    <row r="23" spans="1:6" ht="15.75">
      <c r="A23" s="1">
        <v>1947</v>
      </c>
      <c r="B23" s="1">
        <v>15.3</v>
      </c>
      <c r="C23" s="8">
        <f t="shared" si="0"/>
        <v>0.79559999999999997</v>
      </c>
      <c r="D23" s="6">
        <v>5.1999999999999998E-2</v>
      </c>
      <c r="E23" s="2">
        <v>2.3900000000000001E-2</v>
      </c>
      <c r="F23" s="6">
        <f t="shared" si="1"/>
        <v>9.1969680628322358E-3</v>
      </c>
    </row>
    <row r="24" spans="1:6" ht="15.75">
      <c r="A24" s="1">
        <v>1948</v>
      </c>
      <c r="B24" s="1">
        <v>15.2</v>
      </c>
      <c r="C24" s="8">
        <f t="shared" si="0"/>
        <v>0.9728</v>
      </c>
      <c r="D24" s="6">
        <v>6.4000000000000001E-2</v>
      </c>
      <c r="E24" s="2">
        <v>2.4400000000000002E-2</v>
      </c>
      <c r="F24" s="6">
        <f t="shared" si="1"/>
        <v>1.9510369413175046E-2</v>
      </c>
    </row>
    <row r="25" spans="1:6" ht="15.75">
      <c r="A25" s="1">
        <v>1949</v>
      </c>
      <c r="B25" s="1">
        <v>16.79</v>
      </c>
      <c r="C25" s="8">
        <f t="shared" si="0"/>
        <v>1.1920899999999999</v>
      </c>
      <c r="D25" s="6">
        <v>7.0999999999999994E-2</v>
      </c>
      <c r="E25" s="2">
        <v>2.1899999999999999E-2</v>
      </c>
      <c r="F25" s="6">
        <f t="shared" si="1"/>
        <v>4.6634851827973139E-2</v>
      </c>
    </row>
    <row r="26" spans="1:6" ht="15.75">
      <c r="A26" s="1">
        <v>1950</v>
      </c>
      <c r="B26" s="1">
        <v>20.43</v>
      </c>
      <c r="C26" s="8">
        <f t="shared" si="0"/>
        <v>1.5322499999999999</v>
      </c>
      <c r="D26" s="6">
        <v>7.4999999999999997E-2</v>
      </c>
      <c r="E26" s="2">
        <v>2.3900000000000001E-2</v>
      </c>
      <c r="F26" s="6">
        <f t="shared" si="1"/>
        <v>4.2959574171096103E-3</v>
      </c>
    </row>
    <row r="27" spans="1:6" ht="15.75">
      <c r="A27" s="1">
        <v>1951</v>
      </c>
      <c r="B27" s="1">
        <v>23.77</v>
      </c>
      <c r="C27" s="8">
        <f t="shared" si="0"/>
        <v>1.4975099999999999</v>
      </c>
      <c r="D27" s="6">
        <v>6.3E-2</v>
      </c>
      <c r="E27" s="2">
        <v>2.7E-2</v>
      </c>
      <c r="F27" s="6">
        <f t="shared" si="1"/>
        <v>-2.9531392208319886E-3</v>
      </c>
    </row>
    <row r="28" spans="1:6" ht="15.75">
      <c r="A28" s="1">
        <v>1952</v>
      </c>
      <c r="B28" s="1">
        <v>26.57</v>
      </c>
      <c r="C28" s="8">
        <f t="shared" si="0"/>
        <v>1.5144900000000001</v>
      </c>
      <c r="D28" s="6">
        <v>5.7000000000000002E-2</v>
      </c>
      <c r="E28" s="2">
        <v>2.75E-2</v>
      </c>
      <c r="F28" s="6">
        <f t="shared" si="1"/>
        <v>2.2679961918305656E-2</v>
      </c>
    </row>
    <row r="29" spans="1:6" ht="15.75">
      <c r="A29" s="1">
        <v>1953</v>
      </c>
      <c r="B29" s="1">
        <v>24.81</v>
      </c>
      <c r="C29" s="8">
        <f t="shared" si="0"/>
        <v>1.4389799999999999</v>
      </c>
      <c r="D29" s="6">
        <v>5.8000000000000003E-2</v>
      </c>
      <c r="E29" s="2">
        <v>2.5899999999999999E-2</v>
      </c>
      <c r="F29" s="6">
        <f t="shared" si="1"/>
        <v>4.1438402589088513E-2</v>
      </c>
    </row>
    <row r="30" spans="1:6" ht="15.75">
      <c r="A30" s="1">
        <v>1954</v>
      </c>
      <c r="B30" s="1">
        <v>35.979999999999997</v>
      </c>
      <c r="C30" s="8">
        <f t="shared" si="0"/>
        <v>1.8709599999999997</v>
      </c>
      <c r="D30" s="6">
        <v>5.1999999999999998E-2</v>
      </c>
      <c r="E30" s="2">
        <v>2.5100000000000001E-2</v>
      </c>
      <c r="F30" s="6">
        <f t="shared" si="1"/>
        <v>3.2898034558095555E-2</v>
      </c>
    </row>
    <row r="31" spans="1:6" ht="15.75">
      <c r="A31" s="1">
        <v>1955</v>
      </c>
      <c r="B31" s="1">
        <v>45.48</v>
      </c>
      <c r="C31" s="8">
        <f t="shared" si="0"/>
        <v>2.2285200000000001</v>
      </c>
      <c r="D31" s="6">
        <v>4.9000000000000002E-2</v>
      </c>
      <c r="E31" s="2">
        <v>2.9600000000000001E-2</v>
      </c>
      <c r="F31" s="6">
        <f t="shared" si="1"/>
        <v>-1.3364391288618781E-2</v>
      </c>
    </row>
    <row r="32" spans="1:6" ht="15.75">
      <c r="A32" s="1">
        <v>1956</v>
      </c>
      <c r="B32" s="1">
        <v>46.67</v>
      </c>
      <c r="C32" s="8">
        <f t="shared" si="0"/>
        <v>2.1934900000000002</v>
      </c>
      <c r="D32" s="6">
        <v>4.7E-2</v>
      </c>
      <c r="E32" s="2">
        <v>3.5900000000000001E-2</v>
      </c>
      <c r="F32" s="6">
        <f t="shared" si="1"/>
        <v>-2.2557738173154165E-2</v>
      </c>
    </row>
    <row r="33" spans="1:6" ht="15.75">
      <c r="A33" s="1">
        <v>1957</v>
      </c>
      <c r="B33" s="1">
        <v>39.99</v>
      </c>
      <c r="C33" s="8">
        <f t="shared" si="0"/>
        <v>1.79955</v>
      </c>
      <c r="D33" s="6">
        <v>4.4999999999999998E-2</v>
      </c>
      <c r="E33" s="2">
        <v>3.2099999999999997E-2</v>
      </c>
      <c r="F33" s="6">
        <f t="shared" si="1"/>
        <v>6.7970128466249904E-2</v>
      </c>
    </row>
    <row r="34" spans="1:6" ht="15.75">
      <c r="A34" s="1">
        <v>1958</v>
      </c>
      <c r="B34" s="1">
        <v>55.21</v>
      </c>
      <c r="C34" s="8">
        <f t="shared" si="0"/>
        <v>2.2636100000000003</v>
      </c>
      <c r="D34" s="6">
        <v>4.1000000000000002E-2</v>
      </c>
      <c r="E34" s="2">
        <v>3.8600000000000002E-2</v>
      </c>
      <c r="F34" s="6">
        <f t="shared" si="1"/>
        <v>-2.0990181755274694E-2</v>
      </c>
    </row>
    <row r="35" spans="1:6" ht="15.75">
      <c r="A35" s="1">
        <v>1959</v>
      </c>
      <c r="B35" s="1">
        <v>59.89</v>
      </c>
      <c r="C35" s="8">
        <f t="shared" si="0"/>
        <v>1.9763700000000002</v>
      </c>
      <c r="D35" s="6">
        <v>3.3000000000000002E-2</v>
      </c>
      <c r="E35" s="2">
        <v>4.6899999999999997E-2</v>
      </c>
      <c r="F35" s="6">
        <f t="shared" si="1"/>
        <v>-2.6466312591385065E-2</v>
      </c>
    </row>
    <row r="36" spans="1:6" ht="15.75">
      <c r="A36" s="1">
        <v>1960</v>
      </c>
      <c r="B36" s="1">
        <v>58.11</v>
      </c>
      <c r="C36" s="8">
        <v>1.9815510000000001</v>
      </c>
      <c r="D36" s="6">
        <f t="shared" ref="D36:D67" si="2">C36/B36</f>
        <v>3.4099999999999998E-2</v>
      </c>
      <c r="E36" s="2">
        <v>3.8399999999999997E-2</v>
      </c>
      <c r="F36" s="6">
        <f t="shared" si="1"/>
        <v>0.11639503690963365</v>
      </c>
    </row>
    <row r="37" spans="1:6" ht="15.75">
      <c r="A37" s="1">
        <v>1961</v>
      </c>
      <c r="B37" s="1">
        <v>71.55</v>
      </c>
      <c r="C37" s="8">
        <v>2.0391750000000002</v>
      </c>
      <c r="D37" s="6">
        <f t="shared" si="2"/>
        <v>2.8500000000000004E-2</v>
      </c>
      <c r="E37" s="2">
        <v>4.0599999999999997E-2</v>
      </c>
      <c r="F37" s="6">
        <f t="shared" si="1"/>
        <v>2.0609208076323167E-2</v>
      </c>
    </row>
    <row r="38" spans="1:6" ht="15.75">
      <c r="A38" s="1">
        <v>1962</v>
      </c>
      <c r="B38" s="1">
        <v>63.1</v>
      </c>
      <c r="C38" s="8">
        <v>2.1454</v>
      </c>
      <c r="D38" s="6">
        <f t="shared" si="2"/>
        <v>3.3999999999999996E-2</v>
      </c>
      <c r="E38" s="2">
        <v>3.8600000000000002E-2</v>
      </c>
      <c r="F38" s="6">
        <f t="shared" si="1"/>
        <v>5.693544054008462E-2</v>
      </c>
    </row>
    <row r="39" spans="1:6" ht="15.75">
      <c r="A39" s="1">
        <v>1963</v>
      </c>
      <c r="B39" s="1">
        <v>75.02</v>
      </c>
      <c r="C39" s="8">
        <v>2.3481260000000002</v>
      </c>
      <c r="D39" s="6">
        <f t="shared" si="2"/>
        <v>3.1300000000000001E-2</v>
      </c>
      <c r="E39" s="2">
        <v>4.1300000000000003E-2</v>
      </c>
      <c r="F39" s="6">
        <f>((E38*(1-(1+E39)^(-10))/E39+1/(1+E39)^10)-1)+E38</f>
        <v>1.6841620739546127E-2</v>
      </c>
    </row>
    <row r="40" spans="1:6" ht="15.75">
      <c r="A40" s="1">
        <v>1964</v>
      </c>
      <c r="B40" s="1">
        <v>84.75</v>
      </c>
      <c r="C40" s="8">
        <v>2.5848749999999998</v>
      </c>
      <c r="D40" s="6">
        <f t="shared" si="2"/>
        <v>3.0499999999999999E-2</v>
      </c>
      <c r="E40" s="2">
        <v>4.1799999999999997E-2</v>
      </c>
      <c r="F40" s="6">
        <f t="shared" ref="F40:F89" si="3">((E39*(1-(1+E40)^(-10))/E40+1/(1+E40)^10)-1)+E39</f>
        <v>3.7280648911540815E-2</v>
      </c>
    </row>
    <row r="41" spans="1:6" ht="15.75">
      <c r="A41" s="1">
        <v>1965</v>
      </c>
      <c r="B41" s="1">
        <v>92.43</v>
      </c>
      <c r="C41" s="8">
        <v>2.8283580000000001</v>
      </c>
      <c r="D41" s="6">
        <f t="shared" si="2"/>
        <v>3.0599999999999999E-2</v>
      </c>
      <c r="E41" s="2">
        <v>4.6199999999999998E-2</v>
      </c>
      <c r="F41" s="6">
        <f t="shared" si="3"/>
        <v>7.1885509359262342E-3</v>
      </c>
    </row>
    <row r="42" spans="1:6" ht="15.75">
      <c r="A42" s="1">
        <v>1966</v>
      </c>
      <c r="B42" s="1">
        <v>80.33</v>
      </c>
      <c r="C42" s="8">
        <v>2.8838469999999998</v>
      </c>
      <c r="D42" s="6">
        <f t="shared" si="2"/>
        <v>3.5900000000000001E-2</v>
      </c>
      <c r="E42" s="2">
        <v>4.8399999999999999E-2</v>
      </c>
      <c r="F42" s="6">
        <f t="shared" si="3"/>
        <v>2.9079409324299622E-2</v>
      </c>
    </row>
    <row r="43" spans="1:6" ht="15.75">
      <c r="A43" s="1">
        <v>1967</v>
      </c>
      <c r="B43" s="1">
        <v>96.47</v>
      </c>
      <c r="C43" s="8">
        <v>2.9809230000000002</v>
      </c>
      <c r="D43" s="6">
        <f t="shared" si="2"/>
        <v>3.0900000000000004E-2</v>
      </c>
      <c r="E43" s="2">
        <v>5.7000000000000002E-2</v>
      </c>
      <c r="F43" s="6">
        <f t="shared" si="3"/>
        <v>-1.5806209932824666E-2</v>
      </c>
    </row>
    <row r="44" spans="1:6" ht="15.75">
      <c r="A44" s="1">
        <v>1968</v>
      </c>
      <c r="B44" s="1">
        <v>103.86</v>
      </c>
      <c r="C44" s="8">
        <v>3.0430980000000001</v>
      </c>
      <c r="D44" s="6">
        <f t="shared" si="2"/>
        <v>2.93E-2</v>
      </c>
      <c r="E44" s="2">
        <v>6.0299999999999999E-2</v>
      </c>
      <c r="F44" s="6">
        <f t="shared" si="3"/>
        <v>3.2746196950768365E-2</v>
      </c>
    </row>
    <row r="45" spans="1:6" ht="15.75">
      <c r="A45" s="1">
        <v>1969</v>
      </c>
      <c r="B45" s="1">
        <v>92.06</v>
      </c>
      <c r="C45" s="8">
        <v>3.2405119999999998</v>
      </c>
      <c r="D45" s="6">
        <f t="shared" si="2"/>
        <v>3.5199999999999995E-2</v>
      </c>
      <c r="E45" s="2">
        <v>7.6499999999999999E-2</v>
      </c>
      <c r="F45" s="6">
        <f t="shared" si="3"/>
        <v>-5.0140493209926106E-2</v>
      </c>
    </row>
    <row r="46" spans="1:6" ht="15.75">
      <c r="A46" s="1">
        <v>1970</v>
      </c>
      <c r="B46" s="1">
        <v>92.15</v>
      </c>
      <c r="C46" s="8">
        <v>3.1883900000000001</v>
      </c>
      <c r="D46" s="6">
        <f t="shared" si="2"/>
        <v>3.4599999999999999E-2</v>
      </c>
      <c r="E46" s="2">
        <v>6.3899999999999998E-2</v>
      </c>
      <c r="F46" s="6">
        <f t="shared" si="3"/>
        <v>0.16754737183412338</v>
      </c>
    </row>
    <row r="47" spans="1:6" ht="15.75">
      <c r="A47" s="1">
        <v>1971</v>
      </c>
      <c r="B47" s="1">
        <v>102.09</v>
      </c>
      <c r="C47" s="8">
        <v>3.16479</v>
      </c>
      <c r="D47" s="6">
        <f t="shared" si="2"/>
        <v>3.1E-2</v>
      </c>
      <c r="E47" s="2">
        <v>5.9299999999999999E-2</v>
      </c>
      <c r="F47" s="6">
        <f t="shared" si="3"/>
        <v>9.7868966197122972E-2</v>
      </c>
    </row>
    <row r="48" spans="1:6" ht="15.75">
      <c r="A48" s="1">
        <v>1972</v>
      </c>
      <c r="B48" s="1">
        <v>118.05</v>
      </c>
      <c r="C48" s="8">
        <v>3.1873499999999999</v>
      </c>
      <c r="D48" s="6">
        <f t="shared" si="2"/>
        <v>2.7E-2</v>
      </c>
      <c r="E48" s="2">
        <v>6.3600000000000004E-2</v>
      </c>
      <c r="F48" s="6">
        <f t="shared" si="3"/>
        <v>2.818449050444969E-2</v>
      </c>
    </row>
    <row r="49" spans="1:6" ht="15.75">
      <c r="A49" s="1">
        <v>1973</v>
      </c>
      <c r="B49" s="1">
        <v>97.55</v>
      </c>
      <c r="C49" s="8">
        <v>3.6093500000000001</v>
      </c>
      <c r="D49" s="6">
        <f t="shared" si="2"/>
        <v>3.7000000000000005E-2</v>
      </c>
      <c r="E49" s="2">
        <v>6.7400000000000002E-2</v>
      </c>
      <c r="F49" s="6">
        <f t="shared" si="3"/>
        <v>3.6586646024150085E-2</v>
      </c>
    </row>
    <row r="50" spans="1:6" ht="15.75">
      <c r="A50" s="1">
        <v>1974</v>
      </c>
      <c r="B50" s="1">
        <v>68.56</v>
      </c>
      <c r="C50" s="8">
        <v>3.7228080000000001</v>
      </c>
      <c r="D50" s="6">
        <f t="shared" si="2"/>
        <v>5.4300000000000001E-2</v>
      </c>
      <c r="E50" s="2">
        <v>7.4300000000000005E-2</v>
      </c>
      <c r="F50" s="6">
        <f t="shared" si="3"/>
        <v>1.9886086932378574E-2</v>
      </c>
    </row>
    <row r="51" spans="1:6" ht="15.75">
      <c r="A51" s="1">
        <v>1975</v>
      </c>
      <c r="B51" s="1">
        <v>90.19</v>
      </c>
      <c r="C51" s="8">
        <v>3.7338659999999999</v>
      </c>
      <c r="D51" s="6">
        <f t="shared" si="2"/>
        <v>4.1399999999999999E-2</v>
      </c>
      <c r="E51" s="2">
        <v>0.08</v>
      </c>
      <c r="F51" s="6">
        <f t="shared" si="3"/>
        <v>3.6052536026033838E-2</v>
      </c>
    </row>
    <row r="52" spans="1:6" ht="15.75">
      <c r="A52" s="1">
        <v>1976</v>
      </c>
      <c r="B52" s="1">
        <v>107.46</v>
      </c>
      <c r="C52" s="8">
        <v>4.2231779999999999</v>
      </c>
      <c r="D52" s="6">
        <f t="shared" si="2"/>
        <v>3.9300000000000002E-2</v>
      </c>
      <c r="E52" s="2">
        <v>6.8699999999999997E-2</v>
      </c>
      <c r="F52" s="6">
        <f t="shared" si="3"/>
        <v>0.1598456074290921</v>
      </c>
    </row>
    <row r="53" spans="1:6" ht="15.75">
      <c r="A53" s="1">
        <v>1977</v>
      </c>
      <c r="B53" s="1">
        <v>95.1</v>
      </c>
      <c r="C53" s="8">
        <v>4.85961</v>
      </c>
      <c r="D53" s="6">
        <f t="shared" si="2"/>
        <v>5.11E-2</v>
      </c>
      <c r="E53" s="2">
        <v>7.6899999999999996E-2</v>
      </c>
      <c r="F53" s="6">
        <f t="shared" si="3"/>
        <v>1.2899606071070449E-2</v>
      </c>
    </row>
    <row r="54" spans="1:6" ht="15.75">
      <c r="A54" s="1">
        <v>1978</v>
      </c>
      <c r="B54" s="1">
        <v>96.11</v>
      </c>
      <c r="C54" s="8">
        <v>5.1803290000000004</v>
      </c>
      <c r="D54" s="6">
        <f t="shared" si="2"/>
        <v>5.3900000000000003E-2</v>
      </c>
      <c r="E54" s="2">
        <v>9.01E-2</v>
      </c>
      <c r="F54" s="6">
        <f t="shared" si="3"/>
        <v>-7.7758069075086478E-3</v>
      </c>
    </row>
    <row r="55" spans="1:6" ht="15.75">
      <c r="A55" s="1">
        <v>1979</v>
      </c>
      <c r="B55" s="1">
        <v>107.94</v>
      </c>
      <c r="C55" s="8">
        <v>5.9690820000000002</v>
      </c>
      <c r="D55" s="6">
        <f t="shared" si="2"/>
        <v>5.5300000000000002E-2</v>
      </c>
      <c r="E55" s="2">
        <v>0.10390000000000001</v>
      </c>
      <c r="F55" s="6">
        <f t="shared" si="3"/>
        <v>6.7072031247235459E-3</v>
      </c>
    </row>
    <row r="56" spans="1:6" ht="15.75">
      <c r="A56" s="1">
        <v>1980</v>
      </c>
      <c r="B56" s="1">
        <v>135.76</v>
      </c>
      <c r="C56" s="8">
        <v>6.4350240000000003</v>
      </c>
      <c r="D56" s="6">
        <f t="shared" si="2"/>
        <v>4.7400000000000005E-2</v>
      </c>
      <c r="E56" s="2">
        <v>0.12839999999999999</v>
      </c>
      <c r="F56" s="6">
        <f t="shared" si="3"/>
        <v>-2.989744251999403E-2</v>
      </c>
    </row>
    <row r="57" spans="1:6" ht="15.75">
      <c r="A57" s="1">
        <v>1981</v>
      </c>
      <c r="B57" s="1">
        <v>122.55</v>
      </c>
      <c r="C57" s="8">
        <v>6.8260350000000001</v>
      </c>
      <c r="D57" s="6">
        <f t="shared" si="2"/>
        <v>5.57E-2</v>
      </c>
      <c r="E57" s="2">
        <v>0.13719999999999999</v>
      </c>
      <c r="F57" s="6">
        <f t="shared" si="3"/>
        <v>8.1992153358923542E-2</v>
      </c>
    </row>
    <row r="58" spans="1:6" ht="15.75">
      <c r="A58" s="1">
        <v>1982</v>
      </c>
      <c r="B58" s="1">
        <v>140.63999999999999</v>
      </c>
      <c r="C58" s="8">
        <v>6.9335519999999997</v>
      </c>
      <c r="D58" s="6">
        <f t="shared" si="2"/>
        <v>4.9300000000000004E-2</v>
      </c>
      <c r="E58" s="2">
        <v>0.10539999999999999</v>
      </c>
      <c r="F58" s="6">
        <f t="shared" si="3"/>
        <v>0.32814549486295586</v>
      </c>
    </row>
    <row r="59" spans="1:6" ht="15.75">
      <c r="A59" s="1">
        <v>1983</v>
      </c>
      <c r="B59" s="1">
        <v>164.93</v>
      </c>
      <c r="C59" s="8">
        <v>7.1249760000000002</v>
      </c>
      <c r="D59" s="6">
        <f t="shared" si="2"/>
        <v>4.3200000000000002E-2</v>
      </c>
      <c r="E59" s="2">
        <v>0.1183</v>
      </c>
      <c r="F59" s="6">
        <f t="shared" si="3"/>
        <v>3.2002094451429264E-2</v>
      </c>
    </row>
    <row r="60" spans="1:6" ht="15.75">
      <c r="A60" s="1">
        <v>1984</v>
      </c>
      <c r="B60" s="1">
        <v>167.24</v>
      </c>
      <c r="C60" s="8">
        <v>7.8268319999999996</v>
      </c>
      <c r="D60" s="6">
        <f t="shared" si="2"/>
        <v>4.6799999999999994E-2</v>
      </c>
      <c r="E60" s="2">
        <v>0.115</v>
      </c>
      <c r="F60" s="6">
        <f t="shared" si="3"/>
        <v>0.13733364344102345</v>
      </c>
    </row>
    <row r="61" spans="1:6" ht="15.75">
      <c r="A61" s="1">
        <v>1985</v>
      </c>
      <c r="B61" s="1">
        <v>211.28</v>
      </c>
      <c r="C61" s="8">
        <v>8.1976639999999996</v>
      </c>
      <c r="D61" s="6">
        <f t="shared" si="2"/>
        <v>3.8800000000000001E-2</v>
      </c>
      <c r="E61" s="2">
        <v>9.2600000000000002E-2</v>
      </c>
      <c r="F61" s="6">
        <f t="shared" si="3"/>
        <v>0.2571248821260641</v>
      </c>
    </row>
    <row r="62" spans="1:6" ht="15.75">
      <c r="A62" s="1">
        <v>1986</v>
      </c>
      <c r="B62" s="1">
        <v>242.17</v>
      </c>
      <c r="C62" s="8">
        <v>8.1853459999999991</v>
      </c>
      <c r="D62" s="6">
        <f t="shared" si="2"/>
        <v>3.3799999999999997E-2</v>
      </c>
      <c r="E62" s="2">
        <v>7.1099999999999997E-2</v>
      </c>
      <c r="F62" s="6">
        <f t="shared" si="3"/>
        <v>0.24284215141767618</v>
      </c>
    </row>
    <row r="63" spans="1:6" ht="15.75">
      <c r="A63" s="1">
        <v>1987</v>
      </c>
      <c r="B63" s="1">
        <v>247.08</v>
      </c>
      <c r="C63" s="8">
        <v>9.1666679999999996</v>
      </c>
      <c r="D63" s="6">
        <f t="shared" si="2"/>
        <v>3.7099999999999994E-2</v>
      </c>
      <c r="E63" s="2">
        <v>8.9899999999999994E-2</v>
      </c>
      <c r="F63" s="6">
        <f t="shared" si="3"/>
        <v>-4.9605089379262279E-2</v>
      </c>
    </row>
    <row r="64" spans="1:6" ht="15.75">
      <c r="A64" s="1">
        <v>1988</v>
      </c>
      <c r="B64" s="1">
        <v>277.72000000000003</v>
      </c>
      <c r="C64" s="8">
        <v>10.220096</v>
      </c>
      <c r="D64" s="6">
        <f t="shared" si="2"/>
        <v>3.6799999999999992E-2</v>
      </c>
      <c r="E64" s="2">
        <v>9.11E-2</v>
      </c>
      <c r="F64" s="6">
        <f t="shared" si="3"/>
        <v>8.2235958434841674E-2</v>
      </c>
    </row>
    <row r="65" spans="1:6" ht="15.75">
      <c r="A65" s="1">
        <v>1989</v>
      </c>
      <c r="B65" s="1">
        <v>353.4</v>
      </c>
      <c r="C65" s="8">
        <v>11.73288</v>
      </c>
      <c r="D65" s="6">
        <f t="shared" si="2"/>
        <v>3.32E-2</v>
      </c>
      <c r="E65" s="2">
        <v>7.8399999999999997E-2</v>
      </c>
      <c r="F65" s="6">
        <f t="shared" si="3"/>
        <v>0.17693647159446219</v>
      </c>
    </row>
    <row r="66" spans="1:6" ht="15.75">
      <c r="A66" s="1">
        <v>1990</v>
      </c>
      <c r="B66" s="1">
        <v>330.22</v>
      </c>
      <c r="C66" s="8">
        <v>12.350228</v>
      </c>
      <c r="D66" s="6">
        <f t="shared" si="2"/>
        <v>3.7399999999999996E-2</v>
      </c>
      <c r="E66" s="2">
        <v>8.0799999999999997E-2</v>
      </c>
      <c r="F66" s="6">
        <f t="shared" si="3"/>
        <v>6.2353753335533363E-2</v>
      </c>
    </row>
    <row r="67" spans="1:6" ht="15.75">
      <c r="A67" s="1">
        <v>1991</v>
      </c>
      <c r="B67" s="1">
        <v>417.09</v>
      </c>
      <c r="C67" s="8">
        <v>12.971499</v>
      </c>
      <c r="D67" s="6">
        <f t="shared" si="2"/>
        <v>3.1100000000000003E-2</v>
      </c>
      <c r="E67" s="2">
        <v>7.0900000000000005E-2</v>
      </c>
      <c r="F67" s="6">
        <f t="shared" si="3"/>
        <v>0.15004510019517303</v>
      </c>
    </row>
    <row r="68" spans="1:6" ht="15.75">
      <c r="A68" s="1">
        <v>1992</v>
      </c>
      <c r="B68" s="1">
        <v>435.71</v>
      </c>
      <c r="C68" s="8">
        <v>12.635590000000001</v>
      </c>
      <c r="D68" s="6">
        <f t="shared" ref="D68:D78" si="4">C68/B68</f>
        <v>2.9000000000000001E-2</v>
      </c>
      <c r="E68" s="2">
        <v>6.7699999999999996E-2</v>
      </c>
      <c r="F68" s="6">
        <f t="shared" si="3"/>
        <v>9.3616373162079422E-2</v>
      </c>
    </row>
    <row r="69" spans="1:6" ht="15.75">
      <c r="A69" s="1">
        <v>1993</v>
      </c>
      <c r="B69" s="1">
        <v>466.45</v>
      </c>
      <c r="C69" s="8">
        <v>12.68744</v>
      </c>
      <c r="D69" s="6">
        <f t="shared" si="4"/>
        <v>2.7200000000000002E-2</v>
      </c>
      <c r="E69" s="2">
        <v>5.7700000000000001E-2</v>
      </c>
      <c r="F69" s="6">
        <f t="shared" si="3"/>
        <v>0.14210957589263107</v>
      </c>
    </row>
    <row r="70" spans="1:6" ht="15.75">
      <c r="A70" s="1">
        <v>1994</v>
      </c>
      <c r="B70" s="1">
        <v>459.27</v>
      </c>
      <c r="C70" s="8">
        <v>13.364757000000001</v>
      </c>
      <c r="D70" s="6">
        <f t="shared" si="4"/>
        <v>2.9100000000000004E-2</v>
      </c>
      <c r="E70" s="2">
        <v>7.8100000000000003E-2</v>
      </c>
      <c r="F70" s="6">
        <f t="shared" si="3"/>
        <v>-8.0366555509985921E-2</v>
      </c>
    </row>
    <row r="71" spans="1:6" ht="15.75">
      <c r="A71" s="1">
        <v>1995</v>
      </c>
      <c r="B71" s="1">
        <v>615.92999999999995</v>
      </c>
      <c r="C71" s="8">
        <v>14.16639</v>
      </c>
      <c r="D71" s="6">
        <f t="shared" si="4"/>
        <v>2.3000000000000003E-2</v>
      </c>
      <c r="E71" s="2">
        <v>5.7099999999999998E-2</v>
      </c>
      <c r="F71" s="6">
        <f t="shared" si="3"/>
        <v>0.23480780112538907</v>
      </c>
    </row>
    <row r="72" spans="1:6" ht="15.75">
      <c r="A72" s="1">
        <v>1996</v>
      </c>
      <c r="B72" s="1">
        <v>740.74</v>
      </c>
      <c r="C72" s="8">
        <v>14.888873999999999</v>
      </c>
      <c r="D72" s="6">
        <f t="shared" si="4"/>
        <v>2.01E-2</v>
      </c>
      <c r="E72" s="2">
        <v>6.3E-2</v>
      </c>
      <c r="F72" s="6">
        <f t="shared" si="3"/>
        <v>1.428607793401844E-2</v>
      </c>
    </row>
    <row r="73" spans="1:6" ht="15.75">
      <c r="A73" s="1">
        <v>1997</v>
      </c>
      <c r="B73" s="1">
        <v>970.43</v>
      </c>
      <c r="C73" s="8">
        <v>15.522</v>
      </c>
      <c r="D73" s="6">
        <f t="shared" si="4"/>
        <v>1.5994971301381864E-2</v>
      </c>
      <c r="E73" s="2">
        <v>5.8099999999999999E-2</v>
      </c>
      <c r="F73" s="6">
        <f t="shared" si="3"/>
        <v>9.939130272977531E-2</v>
      </c>
    </row>
    <row r="74" spans="1:6" ht="15.75">
      <c r="A74" s="1">
        <v>1998</v>
      </c>
      <c r="B74" s="1">
        <v>1229.23</v>
      </c>
      <c r="C74" s="8">
        <v>16.2</v>
      </c>
      <c r="D74" s="6">
        <f t="shared" si="4"/>
        <v>1.3178981964319126E-2</v>
      </c>
      <c r="E74" s="2">
        <v>4.65E-2</v>
      </c>
      <c r="F74" s="6">
        <f t="shared" si="3"/>
        <v>0.14921431922606215</v>
      </c>
    </row>
    <row r="75" spans="1:6" ht="15.75">
      <c r="A75" s="1">
        <v>1999</v>
      </c>
      <c r="B75" s="1">
        <v>1469.25</v>
      </c>
      <c r="C75" s="8">
        <v>16.709</v>
      </c>
      <c r="D75" s="6">
        <f t="shared" si="4"/>
        <v>1.1372468946741534E-2</v>
      </c>
      <c r="E75" s="2">
        <v>6.4399999999999999E-2</v>
      </c>
      <c r="F75" s="6">
        <f t="shared" si="3"/>
        <v>-8.2542147962685761E-2</v>
      </c>
    </row>
    <row r="76" spans="1:6" s="5" customFormat="1" ht="15.75">
      <c r="A76" s="1">
        <v>2000</v>
      </c>
      <c r="B76" s="1">
        <v>1320.28</v>
      </c>
      <c r="C76" s="1">
        <v>16.27</v>
      </c>
      <c r="D76" s="2">
        <f t="shared" si="4"/>
        <v>1.2323143575605175E-2</v>
      </c>
      <c r="E76" s="2">
        <v>5.11E-2</v>
      </c>
      <c r="F76" s="6">
        <f t="shared" si="3"/>
        <v>0.16655267125397488</v>
      </c>
    </row>
    <row r="77" spans="1:6" ht="15.75">
      <c r="A77" s="1">
        <v>2001</v>
      </c>
      <c r="B77" s="1">
        <v>1148.0899999999999</v>
      </c>
      <c r="C77" s="1">
        <v>15.74</v>
      </c>
      <c r="D77" s="2">
        <f t="shared" si="4"/>
        <v>1.3709726589378883E-2</v>
      </c>
      <c r="E77" s="2">
        <v>5.0500000000000003E-2</v>
      </c>
      <c r="F77" s="6">
        <f t="shared" si="3"/>
        <v>5.5721811892492555E-2</v>
      </c>
    </row>
    <row r="78" spans="1:6" s="3" customFormat="1" ht="15.75">
      <c r="A78" s="1">
        <v>2002</v>
      </c>
      <c r="B78" s="1">
        <v>879.82</v>
      </c>
      <c r="C78" s="1">
        <v>16.079999999999998</v>
      </c>
      <c r="D78" s="2">
        <f t="shared" si="4"/>
        <v>1.8276465640699232E-2</v>
      </c>
      <c r="E78" s="2">
        <v>3.8199999999999998E-2</v>
      </c>
      <c r="F78" s="6">
        <f t="shared" si="3"/>
        <v>0.15116400378109285</v>
      </c>
    </row>
    <row r="79" spans="1:6" ht="15.75">
      <c r="A79" s="1">
        <v>2003</v>
      </c>
      <c r="B79" s="1">
        <v>1111.9100000000001</v>
      </c>
      <c r="C79" s="1">
        <v>17.39</v>
      </c>
      <c r="D79" s="2">
        <f t="shared" ref="D79:D89" si="5">C79/B79</f>
        <v>1.5639755016143394E-2</v>
      </c>
      <c r="E79" s="2">
        <v>4.2500000000000003E-2</v>
      </c>
      <c r="F79" s="6">
        <f t="shared" si="3"/>
        <v>3.7531858817758529E-3</v>
      </c>
    </row>
    <row r="80" spans="1:6" s="10" customFormat="1" ht="15.75">
      <c r="A80" s="1">
        <v>2004</v>
      </c>
      <c r="B80" s="1">
        <v>1211.92</v>
      </c>
      <c r="C80" s="1">
        <v>19.440000000000001</v>
      </c>
      <c r="D80" s="2">
        <f t="shared" si="5"/>
        <v>1.6040662750016504E-2</v>
      </c>
      <c r="E80" s="2">
        <v>4.2200000000000001E-2</v>
      </c>
      <c r="F80" s="6">
        <f t="shared" si="3"/>
        <v>4.490683702274547E-2</v>
      </c>
    </row>
    <row r="81" spans="1:7" s="7" customFormat="1" ht="15.75">
      <c r="A81" s="1">
        <v>2005</v>
      </c>
      <c r="B81" s="1">
        <v>1248.29</v>
      </c>
      <c r="C81" s="8">
        <v>22.22</v>
      </c>
      <c r="D81" s="2">
        <f t="shared" si="5"/>
        <v>1.7800350880003844E-2</v>
      </c>
      <c r="E81" s="2">
        <v>4.3900000000000002E-2</v>
      </c>
      <c r="F81" s="6">
        <f t="shared" si="3"/>
        <v>2.8675329597779506E-2</v>
      </c>
    </row>
    <row r="82" spans="1:7" ht="15.75">
      <c r="A82" s="1">
        <v>2006</v>
      </c>
      <c r="B82" s="1">
        <v>1418.3</v>
      </c>
      <c r="C82" s="1">
        <v>24.88</v>
      </c>
      <c r="D82" s="2">
        <f t="shared" si="5"/>
        <v>1.7542127899598109E-2</v>
      </c>
      <c r="E82" s="2">
        <v>4.7E-2</v>
      </c>
      <c r="F82" s="6">
        <f t="shared" si="3"/>
        <v>1.9610012417568386E-2</v>
      </c>
    </row>
    <row r="83" spans="1:7" ht="15.75">
      <c r="A83" s="1">
        <v>2007</v>
      </c>
      <c r="B83" s="27">
        <v>1468.36</v>
      </c>
      <c r="C83" s="1">
        <v>27.73</v>
      </c>
      <c r="D83" s="28">
        <f t="shared" si="5"/>
        <v>1.8885014574082652E-2</v>
      </c>
      <c r="E83" s="28">
        <v>4.02E-2</v>
      </c>
      <c r="F83" s="6">
        <f t="shared" si="3"/>
        <v>0.10209921930012807</v>
      </c>
    </row>
    <row r="84" spans="1:7" ht="15.75">
      <c r="A84" s="29">
        <v>2008</v>
      </c>
      <c r="B84" s="29">
        <v>903.25</v>
      </c>
      <c r="C84" s="29">
        <v>28.39</v>
      </c>
      <c r="D84" s="30">
        <f t="shared" si="5"/>
        <v>3.1430943814004984E-2</v>
      </c>
      <c r="E84" s="28">
        <v>2.2100000000000002E-2</v>
      </c>
      <c r="F84" s="6">
        <f t="shared" si="3"/>
        <v>0.20101279926977011</v>
      </c>
    </row>
    <row r="85" spans="1:7" ht="15.75">
      <c r="A85" s="29">
        <v>2009</v>
      </c>
      <c r="B85" s="29">
        <v>1115.0999999999999</v>
      </c>
      <c r="C85" s="29">
        <v>22.41</v>
      </c>
      <c r="D85" s="30">
        <f t="shared" si="5"/>
        <v>2.0096852300242132E-2</v>
      </c>
      <c r="E85" s="28">
        <v>3.8399999999999997E-2</v>
      </c>
      <c r="F85" s="6">
        <f t="shared" si="3"/>
        <v>-0.11116695313259162</v>
      </c>
    </row>
    <row r="86" spans="1:7" ht="15.75">
      <c r="A86" s="29">
        <v>2010</v>
      </c>
      <c r="B86" s="29">
        <v>1257.6400000000001</v>
      </c>
      <c r="C86" s="29">
        <v>22.73</v>
      </c>
      <c r="D86" s="30">
        <f t="shared" si="5"/>
        <v>1.8073534556788905E-2</v>
      </c>
      <c r="E86" s="28">
        <v>3.2899999999999999E-2</v>
      </c>
      <c r="F86" s="31">
        <f t="shared" si="3"/>
        <v>8.4629338803557719E-2</v>
      </c>
    </row>
    <row r="87" spans="1:7" ht="15.75">
      <c r="A87" s="29">
        <v>2011</v>
      </c>
      <c r="B87" s="29">
        <v>1257.5999999999999</v>
      </c>
      <c r="C87" s="29">
        <v>26.43</v>
      </c>
      <c r="D87" s="30">
        <f t="shared" si="5"/>
        <v>2.1016221374045803E-2</v>
      </c>
      <c r="E87" s="28">
        <v>1.8800000000000001E-2</v>
      </c>
      <c r="F87" s="31">
        <f t="shared" si="3"/>
        <v>0.16035334999461354</v>
      </c>
    </row>
    <row r="88" spans="1:7" ht="15.75">
      <c r="A88" s="29">
        <v>2012</v>
      </c>
      <c r="B88" s="29">
        <v>1426.19</v>
      </c>
      <c r="C88" s="29">
        <v>31.25</v>
      </c>
      <c r="D88" s="30">
        <f t="shared" si="5"/>
        <v>2.1911526514700005E-2</v>
      </c>
      <c r="E88" s="28">
        <v>1.7600000000000001E-2</v>
      </c>
      <c r="F88" s="31">
        <f t="shared" si="3"/>
        <v>2.971571978018946E-2</v>
      </c>
    </row>
    <row r="89" spans="1:7" ht="15.75">
      <c r="A89" s="29">
        <v>2013</v>
      </c>
      <c r="B89" s="29">
        <v>1848.36</v>
      </c>
      <c r="C89" s="29">
        <v>36.28</v>
      </c>
      <c r="D89" s="30">
        <f t="shared" si="5"/>
        <v>1.962821095457595E-2</v>
      </c>
      <c r="E89" s="28">
        <v>3.0360000000000002E-2</v>
      </c>
      <c r="F89" s="31">
        <f t="shared" si="3"/>
        <v>-9.104568794347262E-2</v>
      </c>
      <c r="G89" t="s">
        <v>77</v>
      </c>
    </row>
  </sheetData>
  <phoneticPr fontId="5" type="noConversion"/>
  <printOptions gridLines="1" gridLinesSet="0"/>
  <pageMargins left="0.75" right="0.75" top="1" bottom="1" header="0.5" footer="0.5"/>
  <pageSetup orientation="portrait" horizontalDpi="4294967292" verticalDpi="4294967292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24"/>
  <sheetViews>
    <sheetView topLeftCell="A883" workbookViewId="0">
      <selection activeCell="E91" sqref="E91"/>
    </sheetView>
  </sheetViews>
  <sheetFormatPr defaultColWidth="11.42578125" defaultRowHeight="12.75"/>
  <sheetData>
    <row r="1" spans="1:7" s="14" customFormat="1">
      <c r="A1" s="13" t="s">
        <v>21</v>
      </c>
      <c r="B1" s="13" t="s">
        <v>22</v>
      </c>
    </row>
    <row r="2" spans="1:7" s="14" customFormat="1">
      <c r="A2" s="13" t="s">
        <v>23</v>
      </c>
      <c r="B2" s="13" t="s">
        <v>24</v>
      </c>
    </row>
    <row r="3" spans="1:7" s="14" customFormat="1">
      <c r="A3" s="13" t="s">
        <v>25</v>
      </c>
      <c r="B3" s="13" t="s">
        <v>26</v>
      </c>
    </row>
    <row r="4" spans="1:7" s="14" customFormat="1">
      <c r="A4" s="13" t="s">
        <v>27</v>
      </c>
      <c r="B4" s="13" t="s">
        <v>28</v>
      </c>
    </row>
    <row r="5" spans="1:7" s="14" customFormat="1">
      <c r="A5" s="13" t="s">
        <v>29</v>
      </c>
      <c r="B5" s="13" t="s">
        <v>30</v>
      </c>
    </row>
    <row r="6" spans="1:7" s="14" customFormat="1">
      <c r="A6" s="13" t="s">
        <v>31</v>
      </c>
      <c r="B6" s="13" t="s">
        <v>32</v>
      </c>
    </row>
    <row r="7" spans="1:7" s="14" customFormat="1">
      <c r="A7" s="13" t="s">
        <v>33</v>
      </c>
      <c r="B7" s="13" t="s">
        <v>34</v>
      </c>
    </row>
    <row r="8" spans="1:7" s="14" customFormat="1">
      <c r="A8" s="13" t="s">
        <v>35</v>
      </c>
      <c r="B8" s="13" t="s">
        <v>36</v>
      </c>
    </row>
    <row r="9" spans="1:7" s="14" customFormat="1">
      <c r="A9" s="13" t="s">
        <v>37</v>
      </c>
      <c r="B9" s="13" t="s">
        <v>38</v>
      </c>
    </row>
    <row r="10" spans="1:7" s="14" customFormat="1">
      <c r="A10" s="13" t="s">
        <v>39</v>
      </c>
      <c r="B10" s="13" t="s">
        <v>41</v>
      </c>
    </row>
    <row r="11" spans="1:7" s="14" customFormat="1"/>
    <row r="12" spans="1:7" s="14" customFormat="1">
      <c r="A12" s="13" t="s">
        <v>42</v>
      </c>
      <c r="B12" s="13" t="s">
        <v>43</v>
      </c>
      <c r="E12" s="14" t="s">
        <v>44</v>
      </c>
      <c r="F12" s="14" t="s">
        <v>45</v>
      </c>
      <c r="G12" s="14" t="s">
        <v>46</v>
      </c>
    </row>
    <row r="13" spans="1:7" s="14" customFormat="1">
      <c r="A13" s="21">
        <v>10958</v>
      </c>
      <c r="B13" s="15">
        <v>0.72</v>
      </c>
      <c r="E13" s="14">
        <v>1934</v>
      </c>
      <c r="F13" s="15">
        <f>(B13+B16+B19+B22)</f>
        <v>1.29</v>
      </c>
      <c r="G13" s="16">
        <f>(F13/4)/100</f>
        <v>3.225E-3</v>
      </c>
    </row>
    <row r="14" spans="1:7" s="14" customFormat="1">
      <c r="A14" s="22" t="s">
        <v>51</v>
      </c>
      <c r="B14" s="15">
        <v>0.62</v>
      </c>
      <c r="E14" s="14">
        <v>1935</v>
      </c>
      <c r="F14" s="17">
        <f>B25+B28+B31+B34</f>
        <v>0.7</v>
      </c>
      <c r="G14" s="16">
        <f t="shared" ref="G14:G77" si="0">(F14/4)/100</f>
        <v>1.7499999999999998E-3</v>
      </c>
    </row>
    <row r="15" spans="1:7" s="14" customFormat="1">
      <c r="A15" s="22" t="s">
        <v>53</v>
      </c>
      <c r="B15" s="15">
        <v>0.24</v>
      </c>
      <c r="E15" s="14">
        <v>1936</v>
      </c>
      <c r="F15" s="17">
        <f>B37+B40+B43+B46</f>
        <v>0.68</v>
      </c>
      <c r="G15" s="16">
        <f t="shared" si="0"/>
        <v>1.7000000000000001E-3</v>
      </c>
    </row>
    <row r="16" spans="1:7" s="14" customFormat="1">
      <c r="A16" s="22" t="s">
        <v>55</v>
      </c>
      <c r="B16" s="15">
        <v>0.15</v>
      </c>
      <c r="E16" s="14">
        <v>1937</v>
      </c>
      <c r="F16" s="15">
        <f>B49+B52+B55+B58</f>
        <v>1.2100000000000002</v>
      </c>
      <c r="G16" s="16">
        <f t="shared" si="0"/>
        <v>3.0250000000000003E-3</v>
      </c>
    </row>
    <row r="17" spans="1:7" s="14" customFormat="1">
      <c r="A17" s="22" t="s">
        <v>57</v>
      </c>
      <c r="B17" s="15">
        <v>0.16</v>
      </c>
      <c r="E17" s="14">
        <f>E16+1</f>
        <v>1938</v>
      </c>
      <c r="F17" s="15">
        <f>B61+B64+B67+B70</f>
        <v>0.31</v>
      </c>
      <c r="G17" s="16">
        <f t="shared" si="0"/>
        <v>7.7499999999999997E-4</v>
      </c>
    </row>
    <row r="18" spans="1:7" s="14" customFormat="1">
      <c r="A18" s="22" t="s">
        <v>59</v>
      </c>
      <c r="B18" s="15">
        <v>0.15</v>
      </c>
      <c r="E18" s="14">
        <f t="shared" ref="E18:E81" si="1">E17+1</f>
        <v>1939</v>
      </c>
      <c r="F18" s="15">
        <f>B73+B76+B79+B82</f>
        <v>0.15000000000000002</v>
      </c>
      <c r="G18" s="16">
        <f t="shared" si="0"/>
        <v>3.7500000000000006E-4</v>
      </c>
    </row>
    <row r="19" spans="1:7" s="14" customFormat="1">
      <c r="A19" s="22" t="s">
        <v>61</v>
      </c>
      <c r="B19" s="15">
        <v>0.15</v>
      </c>
      <c r="E19" s="14">
        <f t="shared" si="1"/>
        <v>1940</v>
      </c>
      <c r="F19" s="15">
        <f>B85+B88+B91+B94</f>
        <v>0.1</v>
      </c>
      <c r="G19" s="16">
        <f t="shared" si="0"/>
        <v>2.5000000000000001E-4</v>
      </c>
    </row>
    <row r="20" spans="1:7" s="14" customFormat="1">
      <c r="A20" s="22" t="s">
        <v>63</v>
      </c>
      <c r="B20" s="15">
        <v>0.19</v>
      </c>
      <c r="E20" s="14">
        <f t="shared" si="1"/>
        <v>1941</v>
      </c>
      <c r="F20" s="15">
        <f>B97+B100+B103+B106</f>
        <v>0.32999999999999996</v>
      </c>
      <c r="G20" s="16">
        <f t="shared" si="0"/>
        <v>8.2499999999999989E-4</v>
      </c>
    </row>
    <row r="21" spans="1:7" s="14" customFormat="1">
      <c r="A21" s="22" t="s">
        <v>65</v>
      </c>
      <c r="B21" s="15">
        <v>0.21</v>
      </c>
      <c r="E21" s="14">
        <f t="shared" si="1"/>
        <v>1942</v>
      </c>
      <c r="F21" s="15">
        <f>B109+B112+B115+B118</f>
        <v>1.35</v>
      </c>
      <c r="G21" s="16">
        <f t="shared" si="0"/>
        <v>3.3750000000000004E-3</v>
      </c>
    </row>
    <row r="22" spans="1:7" s="14" customFormat="1">
      <c r="A22" s="22" t="s">
        <v>67</v>
      </c>
      <c r="B22" s="15">
        <v>0.27</v>
      </c>
      <c r="E22" s="14">
        <f t="shared" si="1"/>
        <v>1943</v>
      </c>
      <c r="F22" s="15">
        <f>B121+B124+B127+B130</f>
        <v>1.52</v>
      </c>
      <c r="G22" s="16">
        <f t="shared" si="0"/>
        <v>3.8E-3</v>
      </c>
    </row>
    <row r="23" spans="1:7" s="14" customFormat="1">
      <c r="A23" s="22" t="s">
        <v>69</v>
      </c>
      <c r="B23" s="15">
        <v>0.25</v>
      </c>
      <c r="E23" s="14">
        <f t="shared" si="1"/>
        <v>1944</v>
      </c>
      <c r="F23" s="15">
        <f>B133+B136+B139+B142</f>
        <v>1.52</v>
      </c>
      <c r="G23" s="16">
        <f t="shared" si="0"/>
        <v>3.8E-3</v>
      </c>
    </row>
    <row r="24" spans="1:7" s="14" customFormat="1">
      <c r="A24" s="22" t="s">
        <v>71</v>
      </c>
      <c r="B24" s="15">
        <v>0.23</v>
      </c>
      <c r="E24" s="14">
        <f t="shared" si="1"/>
        <v>1945</v>
      </c>
      <c r="F24" s="15">
        <f>B145+B148+B151+B154</f>
        <v>1.52</v>
      </c>
      <c r="G24" s="16">
        <f t="shared" si="0"/>
        <v>3.8E-3</v>
      </c>
    </row>
    <row r="25" spans="1:7" s="14" customFormat="1">
      <c r="A25" s="18">
        <v>11324</v>
      </c>
      <c r="B25" s="15">
        <v>0.2</v>
      </c>
      <c r="E25" s="14">
        <f t="shared" si="1"/>
        <v>1946</v>
      </c>
      <c r="F25" s="15">
        <f>B157+B160+B163+B166</f>
        <v>1.52</v>
      </c>
      <c r="G25" s="16">
        <f t="shared" si="0"/>
        <v>3.8E-3</v>
      </c>
    </row>
    <row r="26" spans="1:7" s="14" customFormat="1">
      <c r="A26" s="22" t="s">
        <v>51</v>
      </c>
      <c r="B26" s="15">
        <v>0.19</v>
      </c>
      <c r="E26" s="14">
        <f t="shared" si="1"/>
        <v>1947</v>
      </c>
      <c r="F26" s="15">
        <f>B169+B172+B175+B178</f>
        <v>2.27</v>
      </c>
      <c r="G26" s="16">
        <f t="shared" si="0"/>
        <v>5.6750000000000004E-3</v>
      </c>
    </row>
    <row r="27" spans="1:7" s="14" customFormat="1">
      <c r="A27" s="22" t="s">
        <v>53</v>
      </c>
      <c r="B27" s="15">
        <v>0.15</v>
      </c>
      <c r="E27" s="14">
        <f t="shared" si="1"/>
        <v>1948</v>
      </c>
      <c r="F27" s="15">
        <f>B181+B184+B187+B190</f>
        <v>4.09</v>
      </c>
      <c r="G27" s="16">
        <f t="shared" si="0"/>
        <v>1.0225E-2</v>
      </c>
    </row>
    <row r="28" spans="1:7" s="14" customFormat="1">
      <c r="A28" s="22" t="s">
        <v>55</v>
      </c>
      <c r="B28" s="15">
        <v>0.15</v>
      </c>
      <c r="E28" s="14">
        <f t="shared" si="1"/>
        <v>1949</v>
      </c>
      <c r="F28" s="15">
        <f>B193+B196+B199+B202</f>
        <v>4.41</v>
      </c>
      <c r="G28" s="16">
        <f t="shared" si="0"/>
        <v>1.1025E-2</v>
      </c>
    </row>
    <row r="29" spans="1:7" s="14" customFormat="1">
      <c r="A29" s="22" t="s">
        <v>57</v>
      </c>
      <c r="B29" s="15">
        <v>0.15</v>
      </c>
      <c r="E29" s="14">
        <f t="shared" si="1"/>
        <v>1950</v>
      </c>
      <c r="F29" s="15">
        <f>B205+B208+B211+B214</f>
        <v>4.6899999999999995</v>
      </c>
      <c r="G29" s="16">
        <f t="shared" si="0"/>
        <v>1.1724999999999999E-2</v>
      </c>
    </row>
    <row r="30" spans="1:7" s="14" customFormat="1">
      <c r="A30" s="22" t="s">
        <v>59</v>
      </c>
      <c r="B30" s="15">
        <v>0.15</v>
      </c>
      <c r="E30" s="14">
        <f t="shared" si="1"/>
        <v>1951</v>
      </c>
      <c r="F30" s="15">
        <f>B217+B220+B223+B226</f>
        <v>5.91</v>
      </c>
      <c r="G30" s="16">
        <f t="shared" si="0"/>
        <v>1.4775E-2</v>
      </c>
    </row>
    <row r="31" spans="1:7" s="14" customFormat="1">
      <c r="A31" s="22" t="s">
        <v>61</v>
      </c>
      <c r="B31" s="15">
        <v>0.15</v>
      </c>
      <c r="E31" s="14">
        <f t="shared" si="1"/>
        <v>1952</v>
      </c>
      <c r="F31" s="15">
        <f>B229+B232+B235+B238</f>
        <v>6.69</v>
      </c>
      <c r="G31" s="16">
        <f t="shared" si="0"/>
        <v>1.6725E-2</v>
      </c>
    </row>
    <row r="32" spans="1:7" s="14" customFormat="1">
      <c r="A32" s="22" t="s">
        <v>63</v>
      </c>
      <c r="B32" s="15">
        <v>0.16</v>
      </c>
      <c r="E32" s="14">
        <f t="shared" si="1"/>
        <v>1953</v>
      </c>
      <c r="F32" s="15">
        <f>B241+B244+B247+B250</f>
        <v>7.57</v>
      </c>
      <c r="G32" s="16">
        <f t="shared" si="0"/>
        <v>1.8925000000000001E-2</v>
      </c>
    </row>
    <row r="33" spans="1:7" s="14" customFormat="1">
      <c r="A33" s="22" t="s">
        <v>65</v>
      </c>
      <c r="B33" s="15">
        <v>0.2</v>
      </c>
      <c r="E33" s="14">
        <f t="shared" si="1"/>
        <v>1954</v>
      </c>
      <c r="F33" s="15">
        <f>B253+B256+B259+B262</f>
        <v>3.85</v>
      </c>
      <c r="G33" s="16">
        <f t="shared" si="0"/>
        <v>9.6249999999999999E-3</v>
      </c>
    </row>
    <row r="34" spans="1:7" s="14" customFormat="1">
      <c r="A34" s="22" t="s">
        <v>67</v>
      </c>
      <c r="B34" s="15">
        <v>0.2</v>
      </c>
      <c r="E34" s="14">
        <f t="shared" si="1"/>
        <v>1955</v>
      </c>
      <c r="F34" s="15">
        <f>B265+B268+B271+B274</f>
        <v>6.6400000000000006</v>
      </c>
      <c r="G34" s="16">
        <f t="shared" si="0"/>
        <v>1.66E-2</v>
      </c>
    </row>
    <row r="35" spans="1:7" s="14" customFormat="1">
      <c r="A35" s="22" t="s">
        <v>69</v>
      </c>
      <c r="B35" s="15">
        <v>0.16</v>
      </c>
      <c r="E35" s="14">
        <f t="shared" si="1"/>
        <v>1956</v>
      </c>
      <c r="F35" s="15">
        <f>B277+B280+B283+B286</f>
        <v>10.220000000000001</v>
      </c>
      <c r="G35" s="16">
        <f t="shared" si="0"/>
        <v>2.5550000000000003E-2</v>
      </c>
    </row>
    <row r="36" spans="1:7" s="14" customFormat="1">
      <c r="A36" s="22" t="s">
        <v>71</v>
      </c>
      <c r="B36" s="15">
        <v>0.15</v>
      </c>
      <c r="E36" s="14">
        <f t="shared" si="1"/>
        <v>1957</v>
      </c>
      <c r="F36" s="15">
        <f>B289+B292+B295+B298</f>
        <v>12.92</v>
      </c>
      <c r="G36" s="16">
        <f t="shared" si="0"/>
        <v>3.2300000000000002E-2</v>
      </c>
    </row>
    <row r="37" spans="1:7" s="14" customFormat="1">
      <c r="A37" s="18">
        <v>11689</v>
      </c>
      <c r="B37" s="15">
        <v>0.2</v>
      </c>
      <c r="E37" s="14">
        <f t="shared" si="1"/>
        <v>1958</v>
      </c>
      <c r="F37" s="15">
        <f>B301+B304+B307+B310</f>
        <v>7.1099999999999994</v>
      </c>
      <c r="G37" s="16">
        <f t="shared" si="0"/>
        <v>1.7774999999999999E-2</v>
      </c>
    </row>
    <row r="38" spans="1:7" s="14" customFormat="1">
      <c r="A38" s="22" t="s">
        <v>51</v>
      </c>
      <c r="B38" s="15">
        <v>0.2</v>
      </c>
      <c r="E38" s="14">
        <f t="shared" si="1"/>
        <v>1959</v>
      </c>
      <c r="F38" s="15">
        <f>B313+B316+B319+B322</f>
        <v>13.02</v>
      </c>
      <c r="G38" s="16">
        <f t="shared" si="0"/>
        <v>3.2549999999999996E-2</v>
      </c>
    </row>
    <row r="39" spans="1:7" s="14" customFormat="1">
      <c r="A39" s="22" t="s">
        <v>53</v>
      </c>
      <c r="B39" s="15">
        <v>0.2</v>
      </c>
      <c r="E39" s="14">
        <f t="shared" si="1"/>
        <v>1960</v>
      </c>
      <c r="F39" s="15">
        <f>B325+B328+B331+B334</f>
        <v>12.18</v>
      </c>
      <c r="G39" s="16">
        <f t="shared" si="0"/>
        <v>3.0449999999999998E-2</v>
      </c>
    </row>
    <row r="40" spans="1:7" s="14" customFormat="1">
      <c r="A40" s="22" t="s">
        <v>55</v>
      </c>
      <c r="B40" s="15">
        <v>0.2</v>
      </c>
      <c r="E40" s="14">
        <f t="shared" si="1"/>
        <v>1961</v>
      </c>
      <c r="F40" s="15">
        <f>B337+B340+B343+B346</f>
        <v>9.07</v>
      </c>
      <c r="G40" s="16">
        <f t="shared" si="0"/>
        <v>2.2675000000000001E-2</v>
      </c>
    </row>
    <row r="41" spans="1:7" s="14" customFormat="1">
      <c r="A41" s="22" t="s">
        <v>57</v>
      </c>
      <c r="B41" s="15">
        <v>0.2</v>
      </c>
      <c r="E41" s="14">
        <f t="shared" si="1"/>
        <v>1962</v>
      </c>
      <c r="F41" s="15">
        <f>B349+B352+B355+B358</f>
        <v>11.110000000000001</v>
      </c>
      <c r="G41" s="16">
        <f t="shared" si="0"/>
        <v>2.7775000000000005E-2</v>
      </c>
    </row>
    <row r="42" spans="1:7" s="14" customFormat="1">
      <c r="A42" s="22" t="s">
        <v>59</v>
      </c>
      <c r="B42" s="15">
        <v>0.2</v>
      </c>
      <c r="E42" s="14">
        <f t="shared" si="1"/>
        <v>1963</v>
      </c>
      <c r="F42" s="15">
        <f>B361+B364+B367+B370</f>
        <v>12.440000000000001</v>
      </c>
      <c r="G42" s="16">
        <f t="shared" si="0"/>
        <v>3.1100000000000003E-2</v>
      </c>
    </row>
    <row r="43" spans="1:7" s="14" customFormat="1">
      <c r="A43" s="22" t="s">
        <v>61</v>
      </c>
      <c r="B43" s="15">
        <v>0.15</v>
      </c>
      <c r="E43" s="14">
        <f t="shared" si="1"/>
        <v>1964</v>
      </c>
      <c r="F43" s="15">
        <f>B373+B376+B379+B382</f>
        <v>14.02</v>
      </c>
      <c r="G43" s="16">
        <f t="shared" si="0"/>
        <v>3.5049999999999998E-2</v>
      </c>
    </row>
    <row r="44" spans="1:7" s="14" customFormat="1">
      <c r="A44" s="22" t="s">
        <v>63</v>
      </c>
      <c r="B44" s="15">
        <v>0.2</v>
      </c>
      <c r="E44" s="14">
        <f t="shared" si="1"/>
        <v>1965</v>
      </c>
      <c r="F44" s="15">
        <f>B385+B388+B391+B394</f>
        <v>15.61</v>
      </c>
      <c r="G44" s="16">
        <f t="shared" si="0"/>
        <v>3.9024999999999997E-2</v>
      </c>
    </row>
    <row r="45" spans="1:7" s="14" customFormat="1">
      <c r="A45" s="22" t="s">
        <v>65</v>
      </c>
      <c r="B45" s="15">
        <v>0.16</v>
      </c>
      <c r="E45" s="14">
        <f t="shared" si="1"/>
        <v>1966</v>
      </c>
      <c r="F45" s="15">
        <f>B397+B400+B403+B406</f>
        <v>19.36</v>
      </c>
      <c r="G45" s="16">
        <f t="shared" si="0"/>
        <v>4.8399999999999999E-2</v>
      </c>
    </row>
    <row r="46" spans="1:7" s="14" customFormat="1">
      <c r="A46" s="22" t="s">
        <v>67</v>
      </c>
      <c r="B46" s="15">
        <v>0.13</v>
      </c>
      <c r="E46" s="14">
        <f t="shared" si="1"/>
        <v>1967</v>
      </c>
      <c r="F46" s="15">
        <f>B409+B412+B415+B418</f>
        <v>17.329999999999998</v>
      </c>
      <c r="G46" s="16">
        <f t="shared" si="0"/>
        <v>4.3324999999999995E-2</v>
      </c>
    </row>
    <row r="47" spans="1:7" s="14" customFormat="1">
      <c r="A47" s="22" t="s">
        <v>69</v>
      </c>
      <c r="B47" s="15">
        <v>0.11</v>
      </c>
      <c r="E47" s="14">
        <f t="shared" si="1"/>
        <v>1968</v>
      </c>
      <c r="F47" s="15">
        <f>B421+B424+B427+B430</f>
        <v>21.04</v>
      </c>
      <c r="G47" s="16">
        <f t="shared" si="0"/>
        <v>5.2600000000000001E-2</v>
      </c>
    </row>
    <row r="48" spans="1:7" s="14" customFormat="1">
      <c r="A48" s="22" t="s">
        <v>71</v>
      </c>
      <c r="B48" s="15">
        <v>0.12</v>
      </c>
      <c r="E48" s="14">
        <f t="shared" si="1"/>
        <v>1969</v>
      </c>
      <c r="F48" s="15">
        <f>B433+B436+B439+B442</f>
        <v>26.25</v>
      </c>
      <c r="G48" s="16">
        <f t="shared" si="0"/>
        <v>6.5625000000000003E-2</v>
      </c>
    </row>
    <row r="49" spans="1:7" s="14" customFormat="1">
      <c r="A49" s="18">
        <v>12055</v>
      </c>
      <c r="B49" s="15">
        <v>0.17</v>
      </c>
      <c r="E49" s="14">
        <f t="shared" si="1"/>
        <v>1970</v>
      </c>
      <c r="F49" s="15">
        <f>B445+B448+B451+B454</f>
        <v>26.74</v>
      </c>
      <c r="G49" s="16">
        <f t="shared" si="0"/>
        <v>6.6849999999999993E-2</v>
      </c>
    </row>
    <row r="50" spans="1:7" s="14" customFormat="1">
      <c r="A50" s="22" t="s">
        <v>51</v>
      </c>
      <c r="B50" s="15">
        <v>0.15</v>
      </c>
      <c r="E50" s="14">
        <f t="shared" si="1"/>
        <v>1971</v>
      </c>
      <c r="F50" s="15">
        <f>B457+B460+B463+B466</f>
        <v>18.16</v>
      </c>
      <c r="G50" s="16">
        <f t="shared" si="0"/>
        <v>4.5400000000000003E-2</v>
      </c>
    </row>
    <row r="51" spans="1:7" s="14" customFormat="1">
      <c r="A51" s="22" t="s">
        <v>53</v>
      </c>
      <c r="B51" s="15">
        <v>0.38</v>
      </c>
      <c r="E51" s="14">
        <f t="shared" si="1"/>
        <v>1972</v>
      </c>
      <c r="F51" s="15">
        <f>B469+B472+B475+B478</f>
        <v>15.81</v>
      </c>
      <c r="G51" s="16">
        <f t="shared" si="0"/>
        <v>3.9525000000000005E-2</v>
      </c>
    </row>
    <row r="52" spans="1:7" s="14" customFormat="1">
      <c r="A52" s="22" t="s">
        <v>55</v>
      </c>
      <c r="B52" s="15">
        <v>0.56000000000000005</v>
      </c>
      <c r="E52" s="14">
        <f t="shared" si="1"/>
        <v>1973</v>
      </c>
      <c r="F52" s="15">
        <f>B481+B484+B487+B490</f>
        <v>26.9</v>
      </c>
      <c r="G52" s="16">
        <f t="shared" si="0"/>
        <v>6.724999999999999E-2</v>
      </c>
    </row>
    <row r="53" spans="1:7" s="14" customFormat="1">
      <c r="A53" s="22" t="s">
        <v>57</v>
      </c>
      <c r="B53" s="15">
        <v>0.41</v>
      </c>
      <c r="E53" s="14">
        <f t="shared" si="1"/>
        <v>1974</v>
      </c>
      <c r="F53" s="15">
        <f>B493+B496+B499+B502</f>
        <v>31.110000000000003</v>
      </c>
      <c r="G53" s="16">
        <f t="shared" si="0"/>
        <v>7.7775000000000011E-2</v>
      </c>
    </row>
    <row r="54" spans="1:7" s="14" customFormat="1">
      <c r="A54" s="22" t="s">
        <v>59</v>
      </c>
      <c r="B54" s="15">
        <v>0.36</v>
      </c>
      <c r="E54" s="14">
        <f t="shared" si="1"/>
        <v>1975</v>
      </c>
      <c r="F54" s="15">
        <f>B505+B508+B511+B514</f>
        <v>23.96</v>
      </c>
      <c r="G54" s="16">
        <f t="shared" si="0"/>
        <v>5.9900000000000002E-2</v>
      </c>
    </row>
    <row r="55" spans="1:7" s="14" customFormat="1">
      <c r="A55" s="22" t="s">
        <v>61</v>
      </c>
      <c r="B55" s="15">
        <v>0.28000000000000003</v>
      </c>
      <c r="E55" s="14">
        <f t="shared" si="1"/>
        <v>1976</v>
      </c>
      <c r="F55" s="15">
        <f>B517+B520+B523+B526</f>
        <v>19.880000000000003</v>
      </c>
      <c r="G55" s="16">
        <f t="shared" si="0"/>
        <v>4.9700000000000008E-2</v>
      </c>
    </row>
    <row r="56" spans="1:7" s="14" customFormat="1">
      <c r="A56" s="22" t="s">
        <v>63</v>
      </c>
      <c r="B56" s="15">
        <v>0.28999999999999998</v>
      </c>
      <c r="E56" s="14">
        <f t="shared" si="1"/>
        <v>1977</v>
      </c>
      <c r="F56" s="15">
        <f>B529+B532+B535+B538</f>
        <v>20.51</v>
      </c>
      <c r="G56" s="16">
        <f t="shared" si="0"/>
        <v>5.1275000000000001E-2</v>
      </c>
    </row>
    <row r="57" spans="1:7" s="14" customFormat="1">
      <c r="A57" s="22" t="s">
        <v>65</v>
      </c>
      <c r="B57" s="15">
        <v>0.31</v>
      </c>
      <c r="E57" s="14">
        <f t="shared" si="1"/>
        <v>1978</v>
      </c>
      <c r="F57" s="15">
        <f>B541+B544+B547+B550</f>
        <v>27.730000000000004</v>
      </c>
      <c r="G57" s="16">
        <f t="shared" si="0"/>
        <v>6.9325000000000012E-2</v>
      </c>
    </row>
    <row r="58" spans="1:7" s="14" customFormat="1">
      <c r="A58" s="22" t="s">
        <v>67</v>
      </c>
      <c r="B58" s="15">
        <v>0.2</v>
      </c>
      <c r="E58" s="14">
        <f t="shared" si="1"/>
        <v>1979</v>
      </c>
      <c r="F58" s="15">
        <f>B553+B556+B559+B562</f>
        <v>39.75</v>
      </c>
      <c r="G58" s="16">
        <f t="shared" si="0"/>
        <v>9.9375000000000005E-2</v>
      </c>
    </row>
    <row r="59" spans="1:7" s="14" customFormat="1">
      <c r="A59" s="22" t="s">
        <v>69</v>
      </c>
      <c r="B59" s="15">
        <v>0.09</v>
      </c>
      <c r="E59" s="14">
        <f t="shared" si="1"/>
        <v>1980</v>
      </c>
      <c r="F59" s="15">
        <f>B565+B568+B571+B574</f>
        <v>44.879999999999995</v>
      </c>
      <c r="G59" s="16">
        <f t="shared" si="0"/>
        <v>0.11219999999999999</v>
      </c>
    </row>
    <row r="60" spans="1:7" s="14" customFormat="1">
      <c r="A60" s="22" t="s">
        <v>71</v>
      </c>
      <c r="B60" s="15">
        <v>0.11</v>
      </c>
      <c r="E60" s="14">
        <f t="shared" si="1"/>
        <v>1981</v>
      </c>
      <c r="F60" s="15">
        <f>B577+B580+B583+B586</f>
        <v>57.199999999999996</v>
      </c>
      <c r="G60" s="16">
        <f t="shared" si="0"/>
        <v>0.14299999999999999</v>
      </c>
    </row>
    <row r="61" spans="1:7" s="14" customFormat="1">
      <c r="A61" s="18">
        <v>12420</v>
      </c>
      <c r="B61" s="15">
        <v>0.1</v>
      </c>
      <c r="E61" s="14">
        <f t="shared" si="1"/>
        <v>1982</v>
      </c>
      <c r="F61" s="15">
        <f>B589+B592+B595+B598</f>
        <v>44.04</v>
      </c>
      <c r="G61" s="16">
        <f t="shared" si="0"/>
        <v>0.1101</v>
      </c>
    </row>
    <row r="62" spans="1:7" s="14" customFormat="1">
      <c r="A62" s="22" t="s">
        <v>51</v>
      </c>
      <c r="B62" s="15">
        <v>0.08</v>
      </c>
      <c r="E62" s="14">
        <f t="shared" si="1"/>
        <v>1983</v>
      </c>
      <c r="F62" s="15">
        <f>B601+B604+B607+B610</f>
        <v>33.79</v>
      </c>
      <c r="G62" s="16">
        <f t="shared" si="0"/>
        <v>8.4474999999999995E-2</v>
      </c>
    </row>
    <row r="63" spans="1:7" s="14" customFormat="1">
      <c r="A63" s="22" t="s">
        <v>53</v>
      </c>
      <c r="B63" s="15">
        <v>0.08</v>
      </c>
      <c r="E63" s="14">
        <f t="shared" si="1"/>
        <v>1984</v>
      </c>
      <c r="F63" s="15">
        <f>B613+B616+B619+B622</f>
        <v>38.450000000000003</v>
      </c>
      <c r="G63" s="16">
        <f t="shared" si="0"/>
        <v>9.6125000000000002E-2</v>
      </c>
    </row>
    <row r="64" spans="1:7" s="14" customFormat="1">
      <c r="A64" s="22" t="s">
        <v>55</v>
      </c>
      <c r="B64" s="15">
        <v>0.09</v>
      </c>
      <c r="E64" s="14">
        <f t="shared" si="1"/>
        <v>1985</v>
      </c>
      <c r="F64" s="15">
        <f>B625+B628+B631+B634</f>
        <v>29.95</v>
      </c>
      <c r="G64" s="16">
        <f t="shared" si="0"/>
        <v>7.4874999999999997E-2</v>
      </c>
    </row>
    <row r="65" spans="1:7" s="14" customFormat="1">
      <c r="A65" s="22" t="s">
        <v>57</v>
      </c>
      <c r="B65" s="15">
        <v>0.05</v>
      </c>
      <c r="E65" s="14">
        <f t="shared" si="1"/>
        <v>1986</v>
      </c>
      <c r="F65" s="15">
        <f>B637+B640+B643+B646</f>
        <v>24.14</v>
      </c>
      <c r="G65" s="16">
        <f t="shared" si="0"/>
        <v>6.0350000000000001E-2</v>
      </c>
    </row>
    <row r="66" spans="1:7" s="14" customFormat="1">
      <c r="A66" s="22" t="s">
        <v>59</v>
      </c>
      <c r="B66" s="15">
        <v>0.05</v>
      </c>
      <c r="E66" s="14">
        <f t="shared" si="1"/>
        <v>1987</v>
      </c>
      <c r="F66" s="15">
        <f>B649+B652+B655+B658</f>
        <v>22.89</v>
      </c>
      <c r="G66" s="16">
        <f t="shared" si="0"/>
        <v>5.7224999999999998E-2</v>
      </c>
    </row>
    <row r="67" spans="1:7" s="14" customFormat="1">
      <c r="A67" s="22" t="s">
        <v>61</v>
      </c>
      <c r="B67" s="15">
        <v>7.0000000000000007E-2</v>
      </c>
      <c r="E67" s="14">
        <f t="shared" si="1"/>
        <v>1988</v>
      </c>
      <c r="F67" s="15">
        <f>B661+B664+B667+B670</f>
        <v>25.799999999999997</v>
      </c>
      <c r="G67" s="16">
        <f t="shared" si="0"/>
        <v>6.4499999999999988E-2</v>
      </c>
    </row>
    <row r="68" spans="1:7" s="14" customFormat="1">
      <c r="A68" s="22" t="s">
        <v>63</v>
      </c>
      <c r="B68" s="15">
        <v>0.06</v>
      </c>
      <c r="E68" s="14">
        <f t="shared" si="1"/>
        <v>1989</v>
      </c>
      <c r="F68" s="15">
        <f>B673+B676+B679+B682</f>
        <v>32.44</v>
      </c>
      <c r="G68" s="16">
        <f t="shared" si="0"/>
        <v>8.1099999999999992E-2</v>
      </c>
    </row>
    <row r="69" spans="1:7" s="14" customFormat="1">
      <c r="A69" s="22" t="s">
        <v>65</v>
      </c>
      <c r="B69" s="15">
        <v>0.08</v>
      </c>
      <c r="E69" s="14">
        <f t="shared" si="1"/>
        <v>1990</v>
      </c>
      <c r="F69" s="15">
        <f>B685+B688+B691+B694</f>
        <v>30.200000000000003</v>
      </c>
      <c r="G69" s="16">
        <f t="shared" si="0"/>
        <v>7.5500000000000012E-2</v>
      </c>
    </row>
    <row r="70" spans="1:7" s="14" customFormat="1">
      <c r="A70" s="22" t="s">
        <v>67</v>
      </c>
      <c r="B70" s="15">
        <v>0.05</v>
      </c>
      <c r="E70" s="14">
        <f t="shared" si="1"/>
        <v>1991</v>
      </c>
      <c r="F70" s="15">
        <f>B697+B700+B703+B706</f>
        <v>22.440000000000005</v>
      </c>
      <c r="G70" s="16">
        <f t="shared" si="0"/>
        <v>5.6100000000000011E-2</v>
      </c>
    </row>
    <row r="71" spans="1:7" s="14" customFormat="1">
      <c r="A71" s="22" t="s">
        <v>69</v>
      </c>
      <c r="B71" s="15">
        <v>0.04</v>
      </c>
      <c r="E71" s="14">
        <f t="shared" si="1"/>
        <v>1992</v>
      </c>
      <c r="F71" s="15">
        <f>B709+B712+B715+B718</f>
        <v>13.62</v>
      </c>
      <c r="G71" s="16">
        <f t="shared" si="0"/>
        <v>3.4049999999999997E-2</v>
      </c>
    </row>
    <row r="72" spans="1:7" s="14" customFormat="1">
      <c r="A72" s="22" t="s">
        <v>71</v>
      </c>
      <c r="B72" s="15">
        <v>0.03</v>
      </c>
      <c r="E72" s="14">
        <f t="shared" si="1"/>
        <v>1993</v>
      </c>
      <c r="F72" s="15">
        <f>B721+B724+B727+B730</f>
        <v>11.93</v>
      </c>
      <c r="G72" s="16">
        <f t="shared" si="0"/>
        <v>2.9825000000000001E-2</v>
      </c>
    </row>
    <row r="73" spans="1:7" s="14" customFormat="1">
      <c r="A73" s="18">
        <v>12785</v>
      </c>
      <c r="B73" s="15">
        <v>0.03</v>
      </c>
      <c r="E73" s="14">
        <f t="shared" si="1"/>
        <v>1994</v>
      </c>
      <c r="F73" s="15">
        <f>B733+B736+B739+B742</f>
        <v>15.940000000000001</v>
      </c>
      <c r="G73" s="16">
        <f t="shared" si="0"/>
        <v>3.9850000000000003E-2</v>
      </c>
    </row>
    <row r="74" spans="1:7" s="14" customFormat="1">
      <c r="A74" s="22" t="s">
        <v>51</v>
      </c>
      <c r="B74" s="15">
        <v>0.03</v>
      </c>
      <c r="E74" s="14">
        <f t="shared" si="1"/>
        <v>1995</v>
      </c>
      <c r="F74" s="15">
        <f>B745+B748+B751+B754</f>
        <v>22.060000000000002</v>
      </c>
      <c r="G74" s="16">
        <f t="shared" si="0"/>
        <v>5.5150000000000005E-2</v>
      </c>
    </row>
    <row r="75" spans="1:7" s="14" customFormat="1">
      <c r="A75" s="22" t="s">
        <v>53</v>
      </c>
      <c r="B75" s="15">
        <v>0.03</v>
      </c>
      <c r="E75" s="14">
        <f t="shared" si="1"/>
        <v>1996</v>
      </c>
      <c r="F75" s="15">
        <f>B757+B760+B763+B766</f>
        <v>20.09</v>
      </c>
      <c r="G75" s="16">
        <f t="shared" si="0"/>
        <v>5.0224999999999999E-2</v>
      </c>
    </row>
    <row r="76" spans="1:7" s="14" customFormat="1">
      <c r="A76" s="22" t="s">
        <v>55</v>
      </c>
      <c r="B76" s="15">
        <v>0.03</v>
      </c>
      <c r="E76" s="14">
        <f t="shared" si="1"/>
        <v>1997</v>
      </c>
      <c r="F76" s="15">
        <f>B769+B772+B775+B778</f>
        <v>20.21</v>
      </c>
      <c r="G76" s="16">
        <f t="shared" si="0"/>
        <v>5.0525E-2</v>
      </c>
    </row>
    <row r="77" spans="1:7" s="14" customFormat="1">
      <c r="A77" s="22" t="s">
        <v>57</v>
      </c>
      <c r="B77" s="15">
        <v>0.03</v>
      </c>
      <c r="E77" s="14">
        <f t="shared" si="1"/>
        <v>1998</v>
      </c>
      <c r="F77" s="15">
        <f>B781+B784+B787+B790</f>
        <v>18.91</v>
      </c>
      <c r="G77" s="16">
        <f t="shared" si="0"/>
        <v>4.7274999999999998E-2</v>
      </c>
    </row>
    <row r="78" spans="1:7" s="14" customFormat="1">
      <c r="A78" s="22" t="s">
        <v>59</v>
      </c>
      <c r="B78" s="15">
        <v>0.03</v>
      </c>
      <c r="E78" s="14">
        <f t="shared" si="1"/>
        <v>1999</v>
      </c>
      <c r="F78" s="15">
        <f>B793+B796+B799+B802</f>
        <v>18.04</v>
      </c>
      <c r="G78" s="16">
        <f t="shared" ref="G78:G88" si="2">(F78/4)/100</f>
        <v>4.5100000000000001E-2</v>
      </c>
    </row>
    <row r="79" spans="1:7" s="14" customFormat="1">
      <c r="A79" s="22" t="s">
        <v>61</v>
      </c>
      <c r="B79" s="15">
        <v>0.04</v>
      </c>
      <c r="E79" s="14">
        <f t="shared" si="1"/>
        <v>2000</v>
      </c>
      <c r="F79" s="15">
        <f>B805+B808+B811+B814</f>
        <v>23.05</v>
      </c>
      <c r="G79" s="16">
        <f t="shared" si="2"/>
        <v>5.7625000000000003E-2</v>
      </c>
    </row>
    <row r="80" spans="1:7" s="14" customFormat="1">
      <c r="A80" s="22" t="s">
        <v>63</v>
      </c>
      <c r="B80" s="15">
        <v>0.05</v>
      </c>
      <c r="E80" s="14">
        <f t="shared" si="1"/>
        <v>2001</v>
      </c>
      <c r="F80" s="15">
        <f>B817+B820+B823+B826</f>
        <v>14.69</v>
      </c>
      <c r="G80" s="16">
        <f t="shared" si="2"/>
        <v>3.6725000000000001E-2</v>
      </c>
    </row>
    <row r="81" spans="1:7" s="14" customFormat="1">
      <c r="A81" s="22" t="s">
        <v>65</v>
      </c>
      <c r="B81" s="15">
        <v>0.14000000000000001</v>
      </c>
      <c r="E81" s="14">
        <f t="shared" si="1"/>
        <v>2002</v>
      </c>
      <c r="F81" s="15">
        <f>B829+B832+B835+B838</f>
        <v>6.63</v>
      </c>
      <c r="G81" s="16">
        <f t="shared" si="2"/>
        <v>1.6574999999999999E-2</v>
      </c>
    </row>
    <row r="82" spans="1:7" s="14" customFormat="1">
      <c r="A82" s="22" t="s">
        <v>67</v>
      </c>
      <c r="B82" s="15">
        <v>0.05</v>
      </c>
      <c r="E82" s="14">
        <f t="shared" ref="E82:E87" si="3">E81+1</f>
        <v>2003</v>
      </c>
      <c r="F82" s="15">
        <f>B841+B844+B847+B850</f>
        <v>4.12</v>
      </c>
      <c r="G82" s="16">
        <f t="shared" si="2"/>
        <v>1.03E-2</v>
      </c>
    </row>
    <row r="83" spans="1:7" s="14" customFormat="1">
      <c r="A83" s="22" t="s">
        <v>69</v>
      </c>
      <c r="B83" s="15">
        <v>0.05</v>
      </c>
      <c r="E83" s="14">
        <f t="shared" si="3"/>
        <v>2004</v>
      </c>
      <c r="F83" s="15">
        <f>B853+B856+B859+B862</f>
        <v>4.91</v>
      </c>
      <c r="G83" s="16">
        <f t="shared" si="2"/>
        <v>1.2275000000000001E-2</v>
      </c>
    </row>
    <row r="84" spans="1:7" s="14" customFormat="1">
      <c r="A84" s="22" t="s">
        <v>71</v>
      </c>
      <c r="B84" s="15">
        <v>0.04</v>
      </c>
      <c r="E84" s="14">
        <f t="shared" si="3"/>
        <v>2005</v>
      </c>
      <c r="F84" s="15">
        <f>B865+B868+B871+B874</f>
        <v>12.04</v>
      </c>
      <c r="G84" s="16">
        <f t="shared" si="2"/>
        <v>3.0099999999999998E-2</v>
      </c>
    </row>
    <row r="85" spans="1:7" s="14" customFormat="1">
      <c r="A85" s="18">
        <v>13150</v>
      </c>
      <c r="B85" s="15">
        <v>0.01</v>
      </c>
      <c r="E85" s="14">
        <f t="shared" si="3"/>
        <v>2006</v>
      </c>
      <c r="F85" s="15">
        <f>B877+B880+B883+B886</f>
        <v>18.71</v>
      </c>
      <c r="G85" s="16">
        <f t="shared" si="2"/>
        <v>4.6775000000000004E-2</v>
      </c>
    </row>
    <row r="86" spans="1:7" s="14" customFormat="1">
      <c r="A86" s="22" t="s">
        <v>51</v>
      </c>
      <c r="B86" s="15">
        <v>0.02</v>
      </c>
      <c r="E86" s="14">
        <f t="shared" si="3"/>
        <v>2007</v>
      </c>
      <c r="F86" s="15">
        <f>B889+B892+B895+B898</f>
        <v>18.57</v>
      </c>
      <c r="G86" s="16">
        <f t="shared" si="2"/>
        <v>4.6425000000000001E-2</v>
      </c>
    </row>
    <row r="87" spans="1:7" s="14" customFormat="1">
      <c r="A87" s="22" t="s">
        <v>53</v>
      </c>
      <c r="B87" s="15">
        <v>0.02</v>
      </c>
      <c r="E87" s="14">
        <f t="shared" si="3"/>
        <v>2008</v>
      </c>
      <c r="F87" s="15">
        <f>B901+B904+B907+B910</f>
        <v>6.34</v>
      </c>
      <c r="G87" s="16">
        <f t="shared" si="2"/>
        <v>1.585E-2</v>
      </c>
    </row>
    <row r="88" spans="1:7" s="14" customFormat="1">
      <c r="A88" s="22" t="s">
        <v>55</v>
      </c>
      <c r="B88" s="15">
        <v>0.02</v>
      </c>
      <c r="E88" s="14">
        <v>2009</v>
      </c>
      <c r="F88" s="15">
        <f>B913+B916+B919+B922</f>
        <v>0.54</v>
      </c>
      <c r="G88" s="16">
        <f t="shared" si="2"/>
        <v>1.3500000000000001E-3</v>
      </c>
    </row>
    <row r="89" spans="1:7" s="14" customFormat="1">
      <c r="A89" s="22" t="s">
        <v>57</v>
      </c>
      <c r="B89" s="15">
        <v>0.06</v>
      </c>
      <c r="E89" s="14">
        <v>2010</v>
      </c>
    </row>
    <row r="90" spans="1:7" s="14" customFormat="1">
      <c r="A90" s="22" t="s">
        <v>59</v>
      </c>
      <c r="B90" s="15">
        <v>0.1</v>
      </c>
      <c r="E90" s="14">
        <v>2011</v>
      </c>
    </row>
    <row r="91" spans="1:7" s="14" customFormat="1">
      <c r="A91" s="22" t="s">
        <v>61</v>
      </c>
      <c r="B91" s="15">
        <v>0.05</v>
      </c>
    </row>
    <row r="92" spans="1:7" s="14" customFormat="1">
      <c r="A92" s="22" t="s">
        <v>63</v>
      </c>
      <c r="B92" s="15">
        <v>0.04</v>
      </c>
    </row>
    <row r="93" spans="1:7" s="14" customFormat="1">
      <c r="A93" s="22" t="s">
        <v>65</v>
      </c>
      <c r="B93" s="15">
        <v>0.05</v>
      </c>
    </row>
    <row r="94" spans="1:7" s="14" customFormat="1">
      <c r="A94" s="22" t="s">
        <v>67</v>
      </c>
      <c r="B94" s="15">
        <v>0.02</v>
      </c>
    </row>
    <row r="95" spans="1:7" s="14" customFormat="1">
      <c r="A95" s="22" t="s">
        <v>69</v>
      </c>
      <c r="B95" s="15">
        <v>0.02</v>
      </c>
    </row>
    <row r="96" spans="1:7" s="14" customFormat="1">
      <c r="A96" s="22" t="s">
        <v>71</v>
      </c>
      <c r="B96" s="15">
        <v>0.02</v>
      </c>
    </row>
    <row r="97" spans="1:2" s="14" customFormat="1">
      <c r="A97" s="18">
        <v>13516</v>
      </c>
      <c r="B97" s="15">
        <v>0.02</v>
      </c>
    </row>
    <row r="98" spans="1:2" s="14" customFormat="1">
      <c r="A98" s="22" t="s">
        <v>51</v>
      </c>
      <c r="B98" s="15">
        <v>0.04</v>
      </c>
    </row>
    <row r="99" spans="1:2" s="14" customFormat="1">
      <c r="A99" s="22" t="s">
        <v>53</v>
      </c>
      <c r="B99" s="15">
        <v>0.11</v>
      </c>
    </row>
    <row r="100" spans="1:2" s="14" customFormat="1">
      <c r="A100" s="22" t="s">
        <v>55</v>
      </c>
      <c r="B100" s="15">
        <v>0.1</v>
      </c>
    </row>
    <row r="101" spans="1:2" s="14" customFormat="1">
      <c r="A101" s="22" t="s">
        <v>57</v>
      </c>
      <c r="B101" s="15">
        <v>0.11</v>
      </c>
    </row>
    <row r="102" spans="1:2" s="14" customFormat="1">
      <c r="A102" s="22" t="s">
        <v>59</v>
      </c>
      <c r="B102" s="15">
        <v>0.12</v>
      </c>
    </row>
    <row r="103" spans="1:2" s="14" customFormat="1">
      <c r="A103" s="22" t="s">
        <v>61</v>
      </c>
      <c r="B103" s="15">
        <v>0.12</v>
      </c>
    </row>
    <row r="104" spans="1:2" s="14" customFormat="1">
      <c r="A104" s="22" t="s">
        <v>63</v>
      </c>
      <c r="B104" s="15">
        <v>0.13</v>
      </c>
    </row>
    <row r="105" spans="1:2" s="14" customFormat="1">
      <c r="A105" s="22" t="s">
        <v>65</v>
      </c>
      <c r="B105" s="15">
        <v>0.1</v>
      </c>
    </row>
    <row r="106" spans="1:2" s="14" customFormat="1">
      <c r="A106" s="22" t="s">
        <v>67</v>
      </c>
      <c r="B106" s="15">
        <v>0.09</v>
      </c>
    </row>
    <row r="107" spans="1:2" s="14" customFormat="1">
      <c r="A107" s="22" t="s">
        <v>69</v>
      </c>
      <c r="B107" s="15">
        <v>0.28000000000000003</v>
      </c>
    </row>
    <row r="108" spans="1:2" s="14" customFormat="1">
      <c r="A108" s="22" t="s">
        <v>71</v>
      </c>
      <c r="B108" s="15">
        <v>0.33</v>
      </c>
    </row>
    <row r="109" spans="1:2" s="14" customFormat="1">
      <c r="A109" s="18">
        <v>13881</v>
      </c>
      <c r="B109" s="15">
        <v>0.27</v>
      </c>
    </row>
    <row r="110" spans="1:2" s="14" customFormat="1">
      <c r="A110" s="22" t="s">
        <v>51</v>
      </c>
      <c r="B110" s="15">
        <v>0.25</v>
      </c>
    </row>
    <row r="111" spans="1:2" s="14" customFormat="1">
      <c r="A111" s="22" t="s">
        <v>53</v>
      </c>
      <c r="B111" s="15">
        <v>0.25</v>
      </c>
    </row>
    <row r="112" spans="1:2" s="14" customFormat="1">
      <c r="A112" s="22" t="s">
        <v>55</v>
      </c>
      <c r="B112" s="15">
        <v>0.32</v>
      </c>
    </row>
    <row r="113" spans="1:2" s="14" customFormat="1">
      <c r="A113" s="22" t="s">
        <v>57</v>
      </c>
      <c r="B113" s="15">
        <v>0.37</v>
      </c>
    </row>
    <row r="114" spans="1:2" s="14" customFormat="1">
      <c r="A114" s="22" t="s">
        <v>59</v>
      </c>
      <c r="B114" s="15">
        <v>0.37</v>
      </c>
    </row>
    <row r="115" spans="1:2" s="14" customFormat="1">
      <c r="A115" s="22" t="s">
        <v>61</v>
      </c>
      <c r="B115" s="15">
        <v>0.38</v>
      </c>
    </row>
    <row r="116" spans="1:2" s="14" customFormat="1">
      <c r="A116" s="22" t="s">
        <v>63</v>
      </c>
      <c r="B116" s="15">
        <v>0.38</v>
      </c>
    </row>
    <row r="117" spans="1:2" s="14" customFormat="1">
      <c r="A117" s="22" t="s">
        <v>65</v>
      </c>
      <c r="B117" s="15">
        <v>0.38</v>
      </c>
    </row>
    <row r="118" spans="1:2" s="14" customFormat="1">
      <c r="A118" s="22" t="s">
        <v>67</v>
      </c>
      <c r="B118" s="15">
        <v>0.38</v>
      </c>
    </row>
    <row r="119" spans="1:2" s="14" customFormat="1">
      <c r="A119" s="22" t="s">
        <v>69</v>
      </c>
      <c r="B119" s="15">
        <v>0.38</v>
      </c>
    </row>
    <row r="120" spans="1:2" s="14" customFormat="1">
      <c r="A120" s="22" t="s">
        <v>71</v>
      </c>
      <c r="B120" s="15">
        <v>0.38</v>
      </c>
    </row>
    <row r="121" spans="1:2" s="14" customFormat="1">
      <c r="A121" s="18">
        <v>14246</v>
      </c>
      <c r="B121" s="15">
        <v>0.38</v>
      </c>
    </row>
    <row r="122" spans="1:2" s="14" customFormat="1">
      <c r="A122" s="22" t="s">
        <v>51</v>
      </c>
      <c r="B122" s="15">
        <v>0.38</v>
      </c>
    </row>
    <row r="123" spans="1:2" s="14" customFormat="1">
      <c r="A123" s="22" t="s">
        <v>53</v>
      </c>
      <c r="B123" s="15">
        <v>0.38</v>
      </c>
    </row>
    <row r="124" spans="1:2" s="14" customFormat="1">
      <c r="A124" s="22" t="s">
        <v>55</v>
      </c>
      <c r="B124" s="15">
        <v>0.38</v>
      </c>
    </row>
    <row r="125" spans="1:2" s="14" customFormat="1">
      <c r="A125" s="22" t="s">
        <v>57</v>
      </c>
      <c r="B125" s="15">
        <v>0.38</v>
      </c>
    </row>
    <row r="126" spans="1:2" s="14" customFormat="1">
      <c r="A126" s="22" t="s">
        <v>59</v>
      </c>
      <c r="B126" s="15">
        <v>0.38</v>
      </c>
    </row>
    <row r="127" spans="1:2" s="14" customFormat="1">
      <c r="A127" s="22" t="s">
        <v>61</v>
      </c>
      <c r="B127" s="15">
        <v>0.38</v>
      </c>
    </row>
    <row r="128" spans="1:2" s="14" customFormat="1">
      <c r="A128" s="22" t="s">
        <v>63</v>
      </c>
      <c r="B128" s="15">
        <v>0.38</v>
      </c>
    </row>
    <row r="129" spans="1:2" s="14" customFormat="1">
      <c r="A129" s="22" t="s">
        <v>65</v>
      </c>
      <c r="B129" s="15">
        <v>0.38</v>
      </c>
    </row>
    <row r="130" spans="1:2" s="14" customFormat="1">
      <c r="A130" s="22" t="s">
        <v>67</v>
      </c>
      <c r="B130" s="15">
        <v>0.38</v>
      </c>
    </row>
    <row r="131" spans="1:2" s="14" customFormat="1">
      <c r="A131" s="22" t="s">
        <v>69</v>
      </c>
      <c r="B131" s="15">
        <v>0.38</v>
      </c>
    </row>
    <row r="132" spans="1:2" s="14" customFormat="1">
      <c r="A132" s="22" t="s">
        <v>71</v>
      </c>
      <c r="B132" s="15">
        <v>0.38</v>
      </c>
    </row>
    <row r="133" spans="1:2" s="14" customFormat="1">
      <c r="A133" s="18">
        <v>14611</v>
      </c>
      <c r="B133" s="15">
        <v>0.38</v>
      </c>
    </row>
    <row r="134" spans="1:2" s="14" customFormat="1">
      <c r="A134" s="22" t="s">
        <v>51</v>
      </c>
      <c r="B134" s="15">
        <v>0.38</v>
      </c>
    </row>
    <row r="135" spans="1:2" s="14" customFormat="1">
      <c r="A135" s="22" t="s">
        <v>53</v>
      </c>
      <c r="B135" s="15">
        <v>0.38</v>
      </c>
    </row>
    <row r="136" spans="1:2" s="14" customFormat="1">
      <c r="A136" s="22" t="s">
        <v>55</v>
      </c>
      <c r="B136" s="15">
        <v>0.38</v>
      </c>
    </row>
    <row r="137" spans="1:2" s="14" customFormat="1">
      <c r="A137" s="22" t="s">
        <v>57</v>
      </c>
      <c r="B137" s="15">
        <v>0.38</v>
      </c>
    </row>
    <row r="138" spans="1:2" s="14" customFormat="1">
      <c r="A138" s="22" t="s">
        <v>59</v>
      </c>
      <c r="B138" s="15">
        <v>0.38</v>
      </c>
    </row>
    <row r="139" spans="1:2" s="14" customFormat="1">
      <c r="A139" s="22" t="s">
        <v>61</v>
      </c>
      <c r="B139" s="15">
        <v>0.38</v>
      </c>
    </row>
    <row r="140" spans="1:2" s="14" customFormat="1">
      <c r="A140" s="22" t="s">
        <v>63</v>
      </c>
      <c r="B140" s="15">
        <v>0.38</v>
      </c>
    </row>
    <row r="141" spans="1:2" s="14" customFormat="1">
      <c r="A141" s="22" t="s">
        <v>65</v>
      </c>
      <c r="B141" s="15">
        <v>0.38</v>
      </c>
    </row>
    <row r="142" spans="1:2" s="14" customFormat="1">
      <c r="A142" s="22" t="s">
        <v>67</v>
      </c>
      <c r="B142" s="15">
        <v>0.38</v>
      </c>
    </row>
    <row r="143" spans="1:2" s="14" customFormat="1">
      <c r="A143" s="22" t="s">
        <v>69</v>
      </c>
      <c r="B143" s="15">
        <v>0.38</v>
      </c>
    </row>
    <row r="144" spans="1:2" s="14" customFormat="1">
      <c r="A144" s="22" t="s">
        <v>71</v>
      </c>
      <c r="B144" s="15">
        <v>0.38</v>
      </c>
    </row>
    <row r="145" spans="1:2" s="14" customFormat="1">
      <c r="A145" s="18">
        <v>14977</v>
      </c>
      <c r="B145" s="15">
        <v>0.38</v>
      </c>
    </row>
    <row r="146" spans="1:2" s="14" customFormat="1">
      <c r="A146" s="22" t="s">
        <v>51</v>
      </c>
      <c r="B146" s="15">
        <v>0.38</v>
      </c>
    </row>
    <row r="147" spans="1:2" s="14" customFormat="1">
      <c r="A147" s="22" t="s">
        <v>53</v>
      </c>
      <c r="B147" s="15">
        <v>0.38</v>
      </c>
    </row>
    <row r="148" spans="1:2" s="14" customFormat="1">
      <c r="A148" s="22" t="s">
        <v>55</v>
      </c>
      <c r="B148" s="15">
        <v>0.38</v>
      </c>
    </row>
    <row r="149" spans="1:2" s="14" customFormat="1">
      <c r="A149" s="22" t="s">
        <v>57</v>
      </c>
      <c r="B149" s="15">
        <v>0.38</v>
      </c>
    </row>
    <row r="150" spans="1:2" s="14" customFormat="1">
      <c r="A150" s="22" t="s">
        <v>59</v>
      </c>
      <c r="B150" s="15">
        <v>0.38</v>
      </c>
    </row>
    <row r="151" spans="1:2" s="14" customFormat="1">
      <c r="A151" s="22" t="s">
        <v>61</v>
      </c>
      <c r="B151" s="15">
        <v>0.38</v>
      </c>
    </row>
    <row r="152" spans="1:2" s="14" customFormat="1">
      <c r="A152" s="22" t="s">
        <v>63</v>
      </c>
      <c r="B152" s="15">
        <v>0.38</v>
      </c>
    </row>
    <row r="153" spans="1:2" s="14" customFormat="1">
      <c r="A153" s="22" t="s">
        <v>65</v>
      </c>
      <c r="B153" s="15">
        <v>0.38</v>
      </c>
    </row>
    <row r="154" spans="1:2" s="14" customFormat="1">
      <c r="A154" s="22" t="s">
        <v>67</v>
      </c>
      <c r="B154" s="15">
        <v>0.38</v>
      </c>
    </row>
    <row r="155" spans="1:2" s="14" customFormat="1">
      <c r="A155" s="22" t="s">
        <v>69</v>
      </c>
      <c r="B155" s="15">
        <v>0.38</v>
      </c>
    </row>
    <row r="156" spans="1:2" s="14" customFormat="1">
      <c r="A156" s="22" t="s">
        <v>71</v>
      </c>
      <c r="B156" s="15">
        <v>0.38</v>
      </c>
    </row>
    <row r="157" spans="1:2" s="14" customFormat="1">
      <c r="A157" s="18">
        <v>15342</v>
      </c>
      <c r="B157" s="15">
        <v>0.38</v>
      </c>
    </row>
    <row r="158" spans="1:2" s="14" customFormat="1">
      <c r="A158" s="22" t="s">
        <v>51</v>
      </c>
      <c r="B158" s="15">
        <v>0.38</v>
      </c>
    </row>
    <row r="159" spans="1:2" s="14" customFormat="1">
      <c r="A159" s="22" t="s">
        <v>53</v>
      </c>
      <c r="B159" s="15">
        <v>0.38</v>
      </c>
    </row>
    <row r="160" spans="1:2" s="14" customFormat="1">
      <c r="A160" s="22" t="s">
        <v>55</v>
      </c>
      <c r="B160" s="15">
        <v>0.38</v>
      </c>
    </row>
    <row r="161" spans="1:2" s="14" customFormat="1">
      <c r="A161" s="22" t="s">
        <v>57</v>
      </c>
      <c r="B161" s="15">
        <v>0.38</v>
      </c>
    </row>
    <row r="162" spans="1:2" s="14" customFormat="1">
      <c r="A162" s="22" t="s">
        <v>59</v>
      </c>
      <c r="B162" s="15">
        <v>0.38</v>
      </c>
    </row>
    <row r="163" spans="1:2" s="14" customFormat="1">
      <c r="A163" s="22" t="s">
        <v>61</v>
      </c>
      <c r="B163" s="15">
        <v>0.38</v>
      </c>
    </row>
    <row r="164" spans="1:2" s="14" customFormat="1">
      <c r="A164" s="22" t="s">
        <v>63</v>
      </c>
      <c r="B164" s="15">
        <v>0.38</v>
      </c>
    </row>
    <row r="165" spans="1:2" s="14" customFormat="1">
      <c r="A165" s="22" t="s">
        <v>65</v>
      </c>
      <c r="B165" s="15">
        <v>0.38</v>
      </c>
    </row>
    <row r="166" spans="1:2" s="14" customFormat="1">
      <c r="A166" s="22" t="s">
        <v>67</v>
      </c>
      <c r="B166" s="15">
        <v>0.38</v>
      </c>
    </row>
    <row r="167" spans="1:2" s="14" customFormat="1">
      <c r="A167" s="22" t="s">
        <v>69</v>
      </c>
      <c r="B167" s="15">
        <v>0.38</v>
      </c>
    </row>
    <row r="168" spans="1:2" s="14" customFormat="1">
      <c r="A168" s="22" t="s">
        <v>71</v>
      </c>
      <c r="B168" s="15">
        <v>0.38</v>
      </c>
    </row>
    <row r="169" spans="1:2" s="14" customFormat="1">
      <c r="A169" s="18">
        <v>15707</v>
      </c>
      <c r="B169" s="15">
        <v>0.38</v>
      </c>
    </row>
    <row r="170" spans="1:2" s="14" customFormat="1">
      <c r="A170" s="22" t="s">
        <v>51</v>
      </c>
      <c r="B170" s="15">
        <v>0.38</v>
      </c>
    </row>
    <row r="171" spans="1:2" s="14" customFormat="1">
      <c r="A171" s="22" t="s">
        <v>53</v>
      </c>
      <c r="B171" s="15">
        <v>0.38</v>
      </c>
    </row>
    <row r="172" spans="1:2" s="14" customFormat="1">
      <c r="A172" s="22" t="s">
        <v>55</v>
      </c>
      <c r="B172" s="15">
        <v>0.38</v>
      </c>
    </row>
    <row r="173" spans="1:2" s="14" customFormat="1">
      <c r="A173" s="22" t="s">
        <v>57</v>
      </c>
      <c r="B173" s="15">
        <v>0.38</v>
      </c>
    </row>
    <row r="174" spans="1:2" s="14" customFormat="1">
      <c r="A174" s="22" t="s">
        <v>59</v>
      </c>
      <c r="B174" s="15">
        <v>0.38</v>
      </c>
    </row>
    <row r="175" spans="1:2" s="14" customFormat="1">
      <c r="A175" s="22" t="s">
        <v>61</v>
      </c>
      <c r="B175" s="15">
        <v>0.66</v>
      </c>
    </row>
    <row r="176" spans="1:2" s="14" customFormat="1">
      <c r="A176" s="22" t="s">
        <v>63</v>
      </c>
      <c r="B176" s="15">
        <v>0.75</v>
      </c>
    </row>
    <row r="177" spans="1:2" s="14" customFormat="1">
      <c r="A177" s="22" t="s">
        <v>65</v>
      </c>
      <c r="B177" s="15">
        <v>0.8</v>
      </c>
    </row>
    <row r="178" spans="1:2" s="14" customFormat="1">
      <c r="A178" s="22" t="s">
        <v>67</v>
      </c>
      <c r="B178" s="15">
        <v>0.85</v>
      </c>
    </row>
    <row r="179" spans="1:2" s="14" customFormat="1">
      <c r="A179" s="22" t="s">
        <v>69</v>
      </c>
      <c r="B179" s="15">
        <v>0.92</v>
      </c>
    </row>
    <row r="180" spans="1:2" s="14" customFormat="1">
      <c r="A180" s="22" t="s">
        <v>71</v>
      </c>
      <c r="B180" s="15">
        <v>0.95</v>
      </c>
    </row>
    <row r="181" spans="1:2" s="14" customFormat="1">
      <c r="A181" s="18">
        <v>16072</v>
      </c>
      <c r="B181" s="15">
        <v>0.97</v>
      </c>
    </row>
    <row r="182" spans="1:2" s="14" customFormat="1">
      <c r="A182" s="22" t="s">
        <v>51</v>
      </c>
      <c r="B182" s="15">
        <v>1</v>
      </c>
    </row>
    <row r="183" spans="1:2" s="14" customFormat="1">
      <c r="A183" s="22" t="s">
        <v>53</v>
      </c>
      <c r="B183" s="15">
        <v>1</v>
      </c>
    </row>
    <row r="184" spans="1:2" s="14" customFormat="1">
      <c r="A184" s="22" t="s">
        <v>55</v>
      </c>
      <c r="B184" s="15">
        <v>1</v>
      </c>
    </row>
    <row r="185" spans="1:2" s="14" customFormat="1">
      <c r="A185" s="22" t="s">
        <v>57</v>
      </c>
      <c r="B185" s="15">
        <v>1</v>
      </c>
    </row>
    <row r="186" spans="1:2" s="14" customFormat="1">
      <c r="A186" s="22" t="s">
        <v>59</v>
      </c>
      <c r="B186" s="15">
        <v>1</v>
      </c>
    </row>
    <row r="187" spans="1:2" s="14" customFormat="1">
      <c r="A187" s="22" t="s">
        <v>61</v>
      </c>
      <c r="B187" s="15">
        <v>1</v>
      </c>
    </row>
    <row r="188" spans="1:2" s="14" customFormat="1">
      <c r="A188" s="22" t="s">
        <v>63</v>
      </c>
      <c r="B188" s="15">
        <v>1.06</v>
      </c>
    </row>
    <row r="189" spans="1:2" s="14" customFormat="1">
      <c r="A189" s="22" t="s">
        <v>65</v>
      </c>
      <c r="B189" s="15">
        <v>1.0900000000000001</v>
      </c>
    </row>
    <row r="190" spans="1:2" s="14" customFormat="1">
      <c r="A190" s="22" t="s">
        <v>67</v>
      </c>
      <c r="B190" s="15">
        <v>1.1200000000000001</v>
      </c>
    </row>
    <row r="191" spans="1:2" s="14" customFormat="1">
      <c r="A191" s="22" t="s">
        <v>69</v>
      </c>
      <c r="B191" s="15">
        <v>1.1399999999999999</v>
      </c>
    </row>
    <row r="192" spans="1:2" s="14" customFormat="1">
      <c r="A192" s="22" t="s">
        <v>71</v>
      </c>
      <c r="B192" s="15">
        <v>1.1599999999999999</v>
      </c>
    </row>
    <row r="193" spans="1:2" s="14" customFormat="1">
      <c r="A193" s="18">
        <v>16438</v>
      </c>
      <c r="B193" s="15">
        <v>1.17</v>
      </c>
    </row>
    <row r="194" spans="1:2" s="14" customFormat="1">
      <c r="A194" s="22" t="s">
        <v>51</v>
      </c>
      <c r="B194" s="15">
        <v>1.17</v>
      </c>
    </row>
    <row r="195" spans="1:2" s="14" customFormat="1">
      <c r="A195" s="22" t="s">
        <v>53</v>
      </c>
      <c r="B195" s="15">
        <v>1.17</v>
      </c>
    </row>
    <row r="196" spans="1:2" s="14" customFormat="1">
      <c r="A196" s="22" t="s">
        <v>55</v>
      </c>
      <c r="B196" s="15">
        <v>1.17</v>
      </c>
    </row>
    <row r="197" spans="1:2" s="14" customFormat="1">
      <c r="A197" s="22" t="s">
        <v>57</v>
      </c>
      <c r="B197" s="15">
        <v>1.17</v>
      </c>
    </row>
    <row r="198" spans="1:2" s="14" customFormat="1">
      <c r="A198" s="22" t="s">
        <v>59</v>
      </c>
      <c r="B198" s="15">
        <v>1.17</v>
      </c>
    </row>
    <row r="199" spans="1:2" s="14" customFormat="1">
      <c r="A199" s="22" t="s">
        <v>61</v>
      </c>
      <c r="B199" s="15">
        <v>1.02</v>
      </c>
    </row>
    <row r="200" spans="1:2" s="14" customFormat="1">
      <c r="A200" s="22" t="s">
        <v>63</v>
      </c>
      <c r="B200" s="15">
        <v>1.04</v>
      </c>
    </row>
    <row r="201" spans="1:2" s="14" customFormat="1">
      <c r="A201" s="22" t="s">
        <v>65</v>
      </c>
      <c r="B201" s="15">
        <v>1.07</v>
      </c>
    </row>
    <row r="202" spans="1:2" s="14" customFormat="1">
      <c r="A202" s="22" t="s">
        <v>67</v>
      </c>
      <c r="B202" s="15">
        <v>1.05</v>
      </c>
    </row>
    <row r="203" spans="1:2" s="14" customFormat="1">
      <c r="A203" s="22" t="s">
        <v>69</v>
      </c>
      <c r="B203" s="15">
        <v>1.08</v>
      </c>
    </row>
    <row r="204" spans="1:2" s="14" customFormat="1">
      <c r="A204" s="22" t="s">
        <v>71</v>
      </c>
      <c r="B204" s="15">
        <v>1.1000000000000001</v>
      </c>
    </row>
    <row r="205" spans="1:2" s="14" customFormat="1">
      <c r="A205" s="18">
        <v>16803</v>
      </c>
      <c r="B205" s="15">
        <v>1.07</v>
      </c>
    </row>
    <row r="206" spans="1:2" s="14" customFormat="1">
      <c r="A206" s="22" t="s">
        <v>51</v>
      </c>
      <c r="B206" s="15">
        <v>1.1200000000000001</v>
      </c>
    </row>
    <row r="207" spans="1:2" s="14" customFormat="1">
      <c r="A207" s="22" t="s">
        <v>53</v>
      </c>
      <c r="B207" s="15">
        <v>1.1200000000000001</v>
      </c>
    </row>
    <row r="208" spans="1:2" s="14" customFormat="1">
      <c r="A208" s="22" t="s">
        <v>55</v>
      </c>
      <c r="B208" s="15">
        <v>1.1499999999999999</v>
      </c>
    </row>
    <row r="209" spans="1:2" s="14" customFormat="1">
      <c r="A209" s="22" t="s">
        <v>57</v>
      </c>
      <c r="B209" s="15">
        <v>1.1599999999999999</v>
      </c>
    </row>
    <row r="210" spans="1:2" s="14" customFormat="1">
      <c r="A210" s="22" t="s">
        <v>59</v>
      </c>
      <c r="B210" s="15">
        <v>1.1499999999999999</v>
      </c>
    </row>
    <row r="211" spans="1:2" s="14" customFormat="1">
      <c r="A211" s="22" t="s">
        <v>61</v>
      </c>
      <c r="B211" s="15">
        <v>1.1599999999999999</v>
      </c>
    </row>
    <row r="212" spans="1:2" s="14" customFormat="1">
      <c r="A212" s="22" t="s">
        <v>63</v>
      </c>
      <c r="B212" s="15">
        <v>1.2</v>
      </c>
    </row>
    <row r="213" spans="1:2" s="14" customFormat="1">
      <c r="A213" s="22" t="s">
        <v>65</v>
      </c>
      <c r="B213" s="15">
        <v>1.3</v>
      </c>
    </row>
    <row r="214" spans="1:2" s="14" customFormat="1">
      <c r="A214" s="22" t="s">
        <v>67</v>
      </c>
      <c r="B214" s="15">
        <v>1.31</v>
      </c>
    </row>
    <row r="215" spans="1:2" s="14" customFormat="1">
      <c r="A215" s="22" t="s">
        <v>69</v>
      </c>
      <c r="B215" s="15">
        <v>1.36</v>
      </c>
    </row>
    <row r="216" spans="1:2" s="14" customFormat="1">
      <c r="A216" s="22" t="s">
        <v>71</v>
      </c>
      <c r="B216" s="15">
        <v>1.34</v>
      </c>
    </row>
    <row r="217" spans="1:2" s="14" customFormat="1">
      <c r="A217" s="18">
        <v>17168</v>
      </c>
      <c r="B217" s="15">
        <v>1.34</v>
      </c>
    </row>
    <row r="218" spans="1:2" s="14" customFormat="1">
      <c r="A218" s="22" t="s">
        <v>51</v>
      </c>
      <c r="B218" s="15">
        <v>1.36</v>
      </c>
    </row>
    <row r="219" spans="1:2" s="14" customFormat="1">
      <c r="A219" s="22" t="s">
        <v>53</v>
      </c>
      <c r="B219" s="15">
        <v>1.4</v>
      </c>
    </row>
    <row r="220" spans="1:2" s="14" customFormat="1">
      <c r="A220" s="22" t="s">
        <v>55</v>
      </c>
      <c r="B220" s="15">
        <v>1.47</v>
      </c>
    </row>
    <row r="221" spans="1:2" s="14" customFormat="1">
      <c r="A221" s="22" t="s">
        <v>57</v>
      </c>
      <c r="B221" s="15">
        <v>1.55</v>
      </c>
    </row>
    <row r="222" spans="1:2" s="14" customFormat="1">
      <c r="A222" s="22" t="s">
        <v>59</v>
      </c>
      <c r="B222" s="15">
        <v>1.45</v>
      </c>
    </row>
    <row r="223" spans="1:2" s="14" customFormat="1">
      <c r="A223" s="22" t="s">
        <v>61</v>
      </c>
      <c r="B223" s="15">
        <v>1.56</v>
      </c>
    </row>
    <row r="224" spans="1:2" s="14" customFormat="1">
      <c r="A224" s="22" t="s">
        <v>63</v>
      </c>
      <c r="B224" s="15">
        <v>1.62</v>
      </c>
    </row>
    <row r="225" spans="1:2" s="14" customFormat="1">
      <c r="A225" s="22" t="s">
        <v>65</v>
      </c>
      <c r="B225" s="15">
        <v>1.63</v>
      </c>
    </row>
    <row r="226" spans="1:2" s="14" customFormat="1">
      <c r="A226" s="22" t="s">
        <v>67</v>
      </c>
      <c r="B226" s="15">
        <v>1.54</v>
      </c>
    </row>
    <row r="227" spans="1:2" s="14" customFormat="1">
      <c r="A227" s="22" t="s">
        <v>69</v>
      </c>
      <c r="B227" s="15">
        <v>1.56</v>
      </c>
    </row>
    <row r="228" spans="1:2" s="14" customFormat="1">
      <c r="A228" s="22" t="s">
        <v>71</v>
      </c>
      <c r="B228" s="15">
        <v>1.73</v>
      </c>
    </row>
    <row r="229" spans="1:2" s="14" customFormat="1">
      <c r="A229" s="18">
        <v>17533</v>
      </c>
      <c r="B229" s="15">
        <v>1.57</v>
      </c>
    </row>
    <row r="230" spans="1:2" s="14" customFormat="1">
      <c r="A230" s="22" t="s">
        <v>51</v>
      </c>
      <c r="B230" s="15">
        <v>1.54</v>
      </c>
    </row>
    <row r="231" spans="1:2" s="14" customFormat="1">
      <c r="A231" s="22" t="s">
        <v>53</v>
      </c>
      <c r="B231" s="15">
        <v>1.59</v>
      </c>
    </row>
    <row r="232" spans="1:2" s="14" customFormat="1">
      <c r="A232" s="22" t="s">
        <v>55</v>
      </c>
      <c r="B232" s="15">
        <v>1.57</v>
      </c>
    </row>
    <row r="233" spans="1:2" s="14" customFormat="1">
      <c r="A233" s="22" t="s">
        <v>57</v>
      </c>
      <c r="B233" s="15">
        <v>1.67</v>
      </c>
    </row>
    <row r="234" spans="1:2" s="14" customFormat="1">
      <c r="A234" s="22" t="s">
        <v>59</v>
      </c>
      <c r="B234" s="15">
        <v>1.7</v>
      </c>
    </row>
    <row r="235" spans="1:2" s="14" customFormat="1">
      <c r="A235" s="22" t="s">
        <v>61</v>
      </c>
      <c r="B235" s="15">
        <v>1.81</v>
      </c>
    </row>
    <row r="236" spans="1:2" s="14" customFormat="1">
      <c r="A236" s="22" t="s">
        <v>63</v>
      </c>
      <c r="B236" s="15">
        <v>1.83</v>
      </c>
    </row>
    <row r="237" spans="1:2" s="14" customFormat="1">
      <c r="A237" s="22" t="s">
        <v>65</v>
      </c>
      <c r="B237" s="15">
        <v>1.71</v>
      </c>
    </row>
    <row r="238" spans="1:2" s="14" customFormat="1">
      <c r="A238" s="22" t="s">
        <v>67</v>
      </c>
      <c r="B238" s="15">
        <v>1.74</v>
      </c>
    </row>
    <row r="239" spans="1:2" s="14" customFormat="1">
      <c r="A239" s="22" t="s">
        <v>69</v>
      </c>
      <c r="B239" s="15">
        <v>1.85</v>
      </c>
    </row>
    <row r="240" spans="1:2" s="14" customFormat="1">
      <c r="A240" s="22" t="s">
        <v>71</v>
      </c>
      <c r="B240" s="15">
        <v>2.09</v>
      </c>
    </row>
    <row r="241" spans="1:2" s="14" customFormat="1">
      <c r="A241" s="18">
        <v>17899</v>
      </c>
      <c r="B241" s="15">
        <v>1.96</v>
      </c>
    </row>
    <row r="242" spans="1:2" s="14" customFormat="1">
      <c r="A242" s="22" t="s">
        <v>51</v>
      </c>
      <c r="B242" s="15">
        <v>1.97</v>
      </c>
    </row>
    <row r="243" spans="1:2" s="14" customFormat="1">
      <c r="A243" s="22" t="s">
        <v>53</v>
      </c>
      <c r="B243" s="15">
        <v>2.0099999999999998</v>
      </c>
    </row>
    <row r="244" spans="1:2" s="14" customFormat="1">
      <c r="A244" s="22" t="s">
        <v>55</v>
      </c>
      <c r="B244" s="15">
        <v>2.19</v>
      </c>
    </row>
    <row r="245" spans="1:2" s="14" customFormat="1">
      <c r="A245" s="22" t="s">
        <v>57</v>
      </c>
      <c r="B245" s="15">
        <v>2.16</v>
      </c>
    </row>
    <row r="246" spans="1:2" s="14" customFormat="1">
      <c r="A246" s="22" t="s">
        <v>59</v>
      </c>
      <c r="B246" s="15">
        <v>2.11</v>
      </c>
    </row>
    <row r="247" spans="1:2" s="14" customFormat="1">
      <c r="A247" s="22" t="s">
        <v>61</v>
      </c>
      <c r="B247" s="15">
        <v>2.04</v>
      </c>
    </row>
    <row r="248" spans="1:2" s="14" customFormat="1">
      <c r="A248" s="22" t="s">
        <v>63</v>
      </c>
      <c r="B248" s="15">
        <v>2.04</v>
      </c>
    </row>
    <row r="249" spans="1:2" s="14" customFormat="1">
      <c r="A249" s="22" t="s">
        <v>65</v>
      </c>
      <c r="B249" s="15">
        <v>1.79</v>
      </c>
    </row>
    <row r="250" spans="1:2" s="14" customFormat="1">
      <c r="A250" s="22" t="s">
        <v>67</v>
      </c>
      <c r="B250" s="15">
        <v>1.38</v>
      </c>
    </row>
    <row r="251" spans="1:2" s="14" customFormat="1">
      <c r="A251" s="22" t="s">
        <v>69</v>
      </c>
      <c r="B251" s="15">
        <v>1.44</v>
      </c>
    </row>
    <row r="252" spans="1:2" s="14" customFormat="1">
      <c r="A252" s="22" t="s">
        <v>71</v>
      </c>
      <c r="B252" s="15">
        <v>1.6</v>
      </c>
    </row>
    <row r="253" spans="1:2" s="14" customFormat="1">
      <c r="A253" s="18">
        <v>18264</v>
      </c>
      <c r="B253" s="15">
        <v>1.18</v>
      </c>
    </row>
    <row r="254" spans="1:2" s="14" customFormat="1">
      <c r="A254" s="22" t="s">
        <v>51</v>
      </c>
      <c r="B254" s="15">
        <v>0.97</v>
      </c>
    </row>
    <row r="255" spans="1:2" s="14" customFormat="1">
      <c r="A255" s="22" t="s">
        <v>53</v>
      </c>
      <c r="B255" s="15">
        <v>1.03</v>
      </c>
    </row>
    <row r="256" spans="1:2" s="14" customFormat="1">
      <c r="A256" s="22" t="s">
        <v>55</v>
      </c>
      <c r="B256" s="15">
        <v>0.97</v>
      </c>
    </row>
    <row r="257" spans="1:2" s="14" customFormat="1">
      <c r="A257" s="22" t="s">
        <v>57</v>
      </c>
      <c r="B257" s="15">
        <v>0.76</v>
      </c>
    </row>
    <row r="258" spans="1:2" s="14" customFormat="1">
      <c r="A258" s="22" t="s">
        <v>59</v>
      </c>
      <c r="B258" s="15">
        <v>0.64</v>
      </c>
    </row>
    <row r="259" spans="1:2" s="14" customFormat="1">
      <c r="A259" s="22" t="s">
        <v>61</v>
      </c>
      <c r="B259" s="15">
        <v>0.72</v>
      </c>
    </row>
    <row r="260" spans="1:2" s="14" customFormat="1">
      <c r="A260" s="22" t="s">
        <v>63</v>
      </c>
      <c r="B260" s="15">
        <v>0.92</v>
      </c>
    </row>
    <row r="261" spans="1:2" s="14" customFormat="1">
      <c r="A261" s="22" t="s">
        <v>65</v>
      </c>
      <c r="B261" s="15">
        <v>1.01</v>
      </c>
    </row>
    <row r="262" spans="1:2" s="14" customFormat="1">
      <c r="A262" s="22" t="s">
        <v>67</v>
      </c>
      <c r="B262" s="15">
        <v>0.98</v>
      </c>
    </row>
    <row r="263" spans="1:2" s="14" customFormat="1">
      <c r="A263" s="22" t="s">
        <v>69</v>
      </c>
      <c r="B263" s="15">
        <v>0.93</v>
      </c>
    </row>
    <row r="264" spans="1:2" s="14" customFormat="1">
      <c r="A264" s="22" t="s">
        <v>71</v>
      </c>
      <c r="B264" s="15">
        <v>1.1499999999999999</v>
      </c>
    </row>
    <row r="265" spans="1:2" s="14" customFormat="1">
      <c r="A265" s="18">
        <v>18629</v>
      </c>
      <c r="B265" s="15">
        <v>1.22</v>
      </c>
    </row>
    <row r="266" spans="1:2" s="14" customFormat="1">
      <c r="A266" s="22" t="s">
        <v>51</v>
      </c>
      <c r="B266" s="15">
        <v>1.17</v>
      </c>
    </row>
    <row r="267" spans="1:2" s="14" customFormat="1">
      <c r="A267" s="22" t="s">
        <v>53</v>
      </c>
      <c r="B267" s="15">
        <v>1.28</v>
      </c>
    </row>
    <row r="268" spans="1:2" s="14" customFormat="1">
      <c r="A268" s="22" t="s">
        <v>55</v>
      </c>
      <c r="B268" s="15">
        <v>1.59</v>
      </c>
    </row>
    <row r="269" spans="1:2" s="14" customFormat="1">
      <c r="A269" s="22" t="s">
        <v>57</v>
      </c>
      <c r="B269" s="15">
        <v>1.45</v>
      </c>
    </row>
    <row r="270" spans="1:2" s="14" customFormat="1">
      <c r="A270" s="22" t="s">
        <v>59</v>
      </c>
      <c r="B270" s="15">
        <v>1.41</v>
      </c>
    </row>
    <row r="271" spans="1:2" s="14" customFormat="1">
      <c r="A271" s="22" t="s">
        <v>61</v>
      </c>
      <c r="B271" s="15">
        <v>1.6</v>
      </c>
    </row>
    <row r="272" spans="1:2" s="14" customFormat="1">
      <c r="A272" s="22" t="s">
        <v>63</v>
      </c>
      <c r="B272" s="15">
        <v>1.9</v>
      </c>
    </row>
    <row r="273" spans="1:2" s="14" customFormat="1">
      <c r="A273" s="22" t="s">
        <v>65</v>
      </c>
      <c r="B273" s="15">
        <v>2.0699999999999998</v>
      </c>
    </row>
    <row r="274" spans="1:2" s="14" customFormat="1">
      <c r="A274" s="22" t="s">
        <v>67</v>
      </c>
      <c r="B274" s="15">
        <v>2.23</v>
      </c>
    </row>
    <row r="275" spans="1:2" s="14" customFormat="1">
      <c r="A275" s="22" t="s">
        <v>69</v>
      </c>
      <c r="B275" s="15">
        <v>2.2400000000000002</v>
      </c>
    </row>
    <row r="276" spans="1:2" s="14" customFormat="1">
      <c r="A276" s="22" t="s">
        <v>71</v>
      </c>
      <c r="B276" s="15">
        <v>2.54</v>
      </c>
    </row>
    <row r="277" spans="1:2" s="14" customFormat="1">
      <c r="A277" s="18">
        <v>18994</v>
      </c>
      <c r="B277" s="15">
        <v>2.41</v>
      </c>
    </row>
    <row r="278" spans="1:2" s="14" customFormat="1">
      <c r="A278" s="22" t="s">
        <v>51</v>
      </c>
      <c r="B278" s="15">
        <v>2.3199999999999998</v>
      </c>
    </row>
    <row r="279" spans="1:2" s="14" customFormat="1">
      <c r="A279" s="22" t="s">
        <v>53</v>
      </c>
      <c r="B279" s="15">
        <v>2.25</v>
      </c>
    </row>
    <row r="280" spans="1:2" s="14" customFormat="1">
      <c r="A280" s="22" t="s">
        <v>55</v>
      </c>
      <c r="B280" s="15">
        <v>2.6</v>
      </c>
    </row>
    <row r="281" spans="1:2" s="14" customFormat="1">
      <c r="A281" s="22" t="s">
        <v>57</v>
      </c>
      <c r="B281" s="15">
        <v>2.61</v>
      </c>
    </row>
    <row r="282" spans="1:2" s="14" customFormat="1">
      <c r="A282" s="22" t="s">
        <v>59</v>
      </c>
      <c r="B282" s="15">
        <v>2.4900000000000002</v>
      </c>
    </row>
    <row r="283" spans="1:2" s="14" customFormat="1">
      <c r="A283" s="22" t="s">
        <v>61</v>
      </c>
      <c r="B283" s="15">
        <v>2.31</v>
      </c>
    </row>
    <row r="284" spans="1:2" s="14" customFormat="1">
      <c r="A284" s="22" t="s">
        <v>63</v>
      </c>
      <c r="B284" s="15">
        <v>2.6</v>
      </c>
    </row>
    <row r="285" spans="1:2" s="14" customFormat="1">
      <c r="A285" s="22" t="s">
        <v>65</v>
      </c>
      <c r="B285" s="15">
        <v>2.84</v>
      </c>
    </row>
    <row r="286" spans="1:2" s="14" customFormat="1">
      <c r="A286" s="22" t="s">
        <v>67</v>
      </c>
      <c r="B286" s="15">
        <v>2.9</v>
      </c>
    </row>
    <row r="287" spans="1:2" s="14" customFormat="1">
      <c r="A287" s="22" t="s">
        <v>69</v>
      </c>
      <c r="B287" s="15">
        <v>2.99</v>
      </c>
    </row>
    <row r="288" spans="1:2" s="14" customFormat="1">
      <c r="A288" s="22" t="s">
        <v>71</v>
      </c>
      <c r="B288" s="15">
        <v>3.21</v>
      </c>
    </row>
    <row r="289" spans="1:2" s="14" customFormat="1">
      <c r="A289" s="18">
        <v>19360</v>
      </c>
      <c r="B289" s="15">
        <v>3.11</v>
      </c>
    </row>
    <row r="290" spans="1:2" s="14" customFormat="1">
      <c r="A290" s="22" t="s">
        <v>51</v>
      </c>
      <c r="B290" s="15">
        <v>3.1</v>
      </c>
    </row>
    <row r="291" spans="1:2" s="14" customFormat="1">
      <c r="A291" s="22" t="s">
        <v>53</v>
      </c>
      <c r="B291" s="15">
        <v>3.08</v>
      </c>
    </row>
    <row r="292" spans="1:2" s="14" customFormat="1">
      <c r="A292" s="22" t="s">
        <v>55</v>
      </c>
      <c r="B292" s="15">
        <v>3.07</v>
      </c>
    </row>
    <row r="293" spans="1:2" s="14" customFormat="1">
      <c r="A293" s="22" t="s">
        <v>57</v>
      </c>
      <c r="B293" s="15">
        <v>3.06</v>
      </c>
    </row>
    <row r="294" spans="1:2" s="14" customFormat="1">
      <c r="A294" s="22" t="s">
        <v>59</v>
      </c>
      <c r="B294" s="15">
        <v>3.29</v>
      </c>
    </row>
    <row r="295" spans="1:2" s="14" customFormat="1">
      <c r="A295" s="22" t="s">
        <v>61</v>
      </c>
      <c r="B295" s="15">
        <v>3.16</v>
      </c>
    </row>
    <row r="296" spans="1:2" s="14" customFormat="1">
      <c r="A296" s="22" t="s">
        <v>63</v>
      </c>
      <c r="B296" s="15">
        <v>3.37</v>
      </c>
    </row>
    <row r="297" spans="1:2" s="14" customFormat="1">
      <c r="A297" s="22" t="s">
        <v>65</v>
      </c>
      <c r="B297" s="15">
        <v>3.53</v>
      </c>
    </row>
    <row r="298" spans="1:2" s="14" customFormat="1">
      <c r="A298" s="22" t="s">
        <v>67</v>
      </c>
      <c r="B298" s="15">
        <v>3.58</v>
      </c>
    </row>
    <row r="299" spans="1:2" s="14" customFormat="1">
      <c r="A299" s="22" t="s">
        <v>69</v>
      </c>
      <c r="B299" s="15">
        <v>3.31</v>
      </c>
    </row>
    <row r="300" spans="1:2" s="14" customFormat="1">
      <c r="A300" s="22" t="s">
        <v>71</v>
      </c>
      <c r="B300" s="15">
        <v>3.04</v>
      </c>
    </row>
    <row r="301" spans="1:2" s="14" customFormat="1">
      <c r="A301" s="18">
        <v>19725</v>
      </c>
      <c r="B301" s="15">
        <v>2.44</v>
      </c>
    </row>
    <row r="302" spans="1:2" s="14" customFormat="1">
      <c r="A302" s="22" t="s">
        <v>51</v>
      </c>
      <c r="B302" s="15">
        <v>1.53</v>
      </c>
    </row>
    <row r="303" spans="1:2" s="14" customFormat="1">
      <c r="A303" s="22" t="s">
        <v>53</v>
      </c>
      <c r="B303" s="15">
        <v>1.3</v>
      </c>
    </row>
    <row r="304" spans="1:2" s="14" customFormat="1">
      <c r="A304" s="22" t="s">
        <v>55</v>
      </c>
      <c r="B304" s="15">
        <v>1.1299999999999999</v>
      </c>
    </row>
    <row r="305" spans="1:2" s="14" customFormat="1">
      <c r="A305" s="22" t="s">
        <v>57</v>
      </c>
      <c r="B305" s="15">
        <v>0.91</v>
      </c>
    </row>
    <row r="306" spans="1:2" s="14" customFormat="1">
      <c r="A306" s="22" t="s">
        <v>59</v>
      </c>
      <c r="B306" s="15">
        <v>0.83</v>
      </c>
    </row>
    <row r="307" spans="1:2" s="14" customFormat="1">
      <c r="A307" s="22" t="s">
        <v>61</v>
      </c>
      <c r="B307" s="15">
        <v>0.91</v>
      </c>
    </row>
    <row r="308" spans="1:2" s="14" customFormat="1">
      <c r="A308" s="22" t="s">
        <v>63</v>
      </c>
      <c r="B308" s="15">
        <v>1.69</v>
      </c>
    </row>
    <row r="309" spans="1:2" s="14" customFormat="1">
      <c r="A309" s="22" t="s">
        <v>65</v>
      </c>
      <c r="B309" s="15">
        <v>2.44</v>
      </c>
    </row>
    <row r="310" spans="1:2" s="14" customFormat="1">
      <c r="A310" s="22" t="s">
        <v>67</v>
      </c>
      <c r="B310" s="15">
        <v>2.63</v>
      </c>
    </row>
    <row r="311" spans="1:2" s="14" customFormat="1">
      <c r="A311" s="22" t="s">
        <v>69</v>
      </c>
      <c r="B311" s="15">
        <v>2.67</v>
      </c>
    </row>
    <row r="312" spans="1:2" s="14" customFormat="1">
      <c r="A312" s="22" t="s">
        <v>71</v>
      </c>
      <c r="B312" s="15">
        <v>2.77</v>
      </c>
    </row>
    <row r="313" spans="1:2" s="14" customFormat="1">
      <c r="A313" s="18">
        <v>20090</v>
      </c>
      <c r="B313" s="15">
        <v>2.82</v>
      </c>
    </row>
    <row r="314" spans="1:2" s="14" customFormat="1">
      <c r="A314" s="22" t="s">
        <v>51</v>
      </c>
      <c r="B314" s="15">
        <v>2.7</v>
      </c>
    </row>
    <row r="315" spans="1:2" s="14" customFormat="1">
      <c r="A315" s="22" t="s">
        <v>53</v>
      </c>
      <c r="B315" s="15">
        <v>2.8</v>
      </c>
    </row>
    <row r="316" spans="1:2" s="14" customFormat="1">
      <c r="A316" s="22" t="s">
        <v>55</v>
      </c>
      <c r="B316" s="15">
        <v>2.95</v>
      </c>
    </row>
    <row r="317" spans="1:2" s="14" customFormat="1">
      <c r="A317" s="22" t="s">
        <v>57</v>
      </c>
      <c r="B317" s="15">
        <v>2.84</v>
      </c>
    </row>
    <row r="318" spans="1:2" s="14" customFormat="1">
      <c r="A318" s="22" t="s">
        <v>59</v>
      </c>
      <c r="B318" s="15">
        <v>3.21</v>
      </c>
    </row>
    <row r="319" spans="1:2" s="14" customFormat="1">
      <c r="A319" s="22" t="s">
        <v>61</v>
      </c>
      <c r="B319" s="15">
        <v>3.2</v>
      </c>
    </row>
    <row r="320" spans="1:2" s="14" customFormat="1">
      <c r="A320" s="22" t="s">
        <v>63</v>
      </c>
      <c r="B320" s="15">
        <v>3.38</v>
      </c>
    </row>
    <row r="321" spans="1:2" s="14" customFormat="1">
      <c r="A321" s="22" t="s">
        <v>65</v>
      </c>
      <c r="B321" s="15">
        <v>4.04</v>
      </c>
    </row>
    <row r="322" spans="1:2" s="14" customFormat="1">
      <c r="A322" s="22" t="s">
        <v>67</v>
      </c>
      <c r="B322" s="15">
        <v>4.05</v>
      </c>
    </row>
    <row r="323" spans="1:2" s="14" customFormat="1">
      <c r="A323" s="22" t="s">
        <v>69</v>
      </c>
      <c r="B323" s="15">
        <v>4.1500000000000004</v>
      </c>
    </row>
    <row r="324" spans="1:2" s="14" customFormat="1">
      <c r="A324" s="22" t="s">
        <v>71</v>
      </c>
      <c r="B324" s="15">
        <v>4.49</v>
      </c>
    </row>
    <row r="325" spans="1:2" s="14" customFormat="1">
      <c r="A325" s="18">
        <v>20455</v>
      </c>
      <c r="B325" s="15">
        <v>4.3499999999999996</v>
      </c>
    </row>
    <row r="326" spans="1:2" s="14" customFormat="1">
      <c r="A326" s="22" t="s">
        <v>51</v>
      </c>
      <c r="B326" s="15">
        <v>3.96</v>
      </c>
    </row>
    <row r="327" spans="1:2" s="14" customFormat="1">
      <c r="A327" s="22" t="s">
        <v>53</v>
      </c>
      <c r="B327" s="15">
        <v>3.31</v>
      </c>
    </row>
    <row r="328" spans="1:2" s="14" customFormat="1">
      <c r="A328" s="22" t="s">
        <v>55</v>
      </c>
      <c r="B328" s="15">
        <v>3.23</v>
      </c>
    </row>
    <row r="329" spans="1:2" s="14" customFormat="1">
      <c r="A329" s="22" t="s">
        <v>57</v>
      </c>
      <c r="B329" s="15">
        <v>3.29</v>
      </c>
    </row>
    <row r="330" spans="1:2" s="14" customFormat="1">
      <c r="A330" s="22" t="s">
        <v>59</v>
      </c>
      <c r="B330" s="15">
        <v>2.46</v>
      </c>
    </row>
    <row r="331" spans="1:2" s="14" customFormat="1">
      <c r="A331" s="22" t="s">
        <v>61</v>
      </c>
      <c r="B331" s="15">
        <v>2.2999999999999998</v>
      </c>
    </row>
    <row r="332" spans="1:2" s="14" customFormat="1">
      <c r="A332" s="22" t="s">
        <v>63</v>
      </c>
      <c r="B332" s="15">
        <v>2.2999999999999998</v>
      </c>
    </row>
    <row r="333" spans="1:2" s="14" customFormat="1">
      <c r="A333" s="22" t="s">
        <v>65</v>
      </c>
      <c r="B333" s="15">
        <v>2.48</v>
      </c>
    </row>
    <row r="334" spans="1:2" s="14" customFormat="1">
      <c r="A334" s="22" t="s">
        <v>67</v>
      </c>
      <c r="B334" s="15">
        <v>2.2999999999999998</v>
      </c>
    </row>
    <row r="335" spans="1:2" s="14" customFormat="1">
      <c r="A335" s="22" t="s">
        <v>69</v>
      </c>
      <c r="B335" s="15">
        <v>2.37</v>
      </c>
    </row>
    <row r="336" spans="1:2" s="14" customFormat="1">
      <c r="A336" s="22" t="s">
        <v>71</v>
      </c>
      <c r="B336" s="15">
        <v>2.25</v>
      </c>
    </row>
    <row r="337" spans="1:2" s="14" customFormat="1">
      <c r="A337" s="18">
        <v>20821</v>
      </c>
      <c r="B337" s="15">
        <v>2.2400000000000002</v>
      </c>
    </row>
    <row r="338" spans="1:2" s="14" customFormat="1">
      <c r="A338" s="22" t="s">
        <v>51</v>
      </c>
      <c r="B338" s="15">
        <v>2.42</v>
      </c>
    </row>
    <row r="339" spans="1:2" s="14" customFormat="1">
      <c r="A339" s="22" t="s">
        <v>53</v>
      </c>
      <c r="B339" s="15">
        <v>2.39</v>
      </c>
    </row>
    <row r="340" spans="1:2" s="14" customFormat="1">
      <c r="A340" s="22" t="s">
        <v>55</v>
      </c>
      <c r="B340" s="15">
        <v>2.29</v>
      </c>
    </row>
    <row r="341" spans="1:2" s="14" customFormat="1">
      <c r="A341" s="22" t="s">
        <v>57</v>
      </c>
      <c r="B341" s="15">
        <v>2.29</v>
      </c>
    </row>
    <row r="342" spans="1:2" s="14" customFormat="1">
      <c r="A342" s="22" t="s">
        <v>59</v>
      </c>
      <c r="B342" s="15">
        <v>2.33</v>
      </c>
    </row>
    <row r="343" spans="1:2" s="14" customFormat="1">
      <c r="A343" s="22" t="s">
        <v>61</v>
      </c>
      <c r="B343" s="15">
        <v>2.2400000000000002</v>
      </c>
    </row>
    <row r="344" spans="1:2" s="14" customFormat="1">
      <c r="A344" s="22" t="s">
        <v>63</v>
      </c>
      <c r="B344" s="15">
        <v>2.39</v>
      </c>
    </row>
    <row r="345" spans="1:2" s="14" customFormat="1">
      <c r="A345" s="22" t="s">
        <v>65</v>
      </c>
      <c r="B345" s="15">
        <v>2.2799999999999998</v>
      </c>
    </row>
    <row r="346" spans="1:2" s="14" customFormat="1">
      <c r="A346" s="22" t="s">
        <v>67</v>
      </c>
      <c r="B346" s="15">
        <v>2.2999999999999998</v>
      </c>
    </row>
    <row r="347" spans="1:2" s="14" customFormat="1">
      <c r="A347" s="22" t="s">
        <v>69</v>
      </c>
      <c r="B347" s="15">
        <v>2.48</v>
      </c>
    </row>
    <row r="348" spans="1:2" s="14" customFormat="1">
      <c r="A348" s="22" t="s">
        <v>71</v>
      </c>
      <c r="B348" s="15">
        <v>2.6</v>
      </c>
    </row>
    <row r="349" spans="1:2" s="14" customFormat="1">
      <c r="A349" s="18">
        <v>21186</v>
      </c>
      <c r="B349" s="15">
        <v>2.72</v>
      </c>
    </row>
    <row r="350" spans="1:2" s="14" customFormat="1">
      <c r="A350" s="22" t="s">
        <v>51</v>
      </c>
      <c r="B350" s="15">
        <v>2.73</v>
      </c>
    </row>
    <row r="351" spans="1:2" s="14" customFormat="1">
      <c r="A351" s="22" t="s">
        <v>53</v>
      </c>
      <c r="B351" s="15">
        <v>2.72</v>
      </c>
    </row>
    <row r="352" spans="1:2" s="14" customFormat="1">
      <c r="A352" s="22" t="s">
        <v>55</v>
      </c>
      <c r="B352" s="15">
        <v>2.73</v>
      </c>
    </row>
    <row r="353" spans="1:2" s="14" customFormat="1">
      <c r="A353" s="22" t="s">
        <v>57</v>
      </c>
      <c r="B353" s="15">
        <v>2.69</v>
      </c>
    </row>
    <row r="354" spans="1:2" s="14" customFormat="1">
      <c r="A354" s="22" t="s">
        <v>59</v>
      </c>
      <c r="B354" s="15">
        <v>2.73</v>
      </c>
    </row>
    <row r="355" spans="1:2" s="14" customFormat="1">
      <c r="A355" s="22" t="s">
        <v>61</v>
      </c>
      <c r="B355" s="15">
        <v>2.92</v>
      </c>
    </row>
    <row r="356" spans="1:2" s="14" customFormat="1">
      <c r="A356" s="22" t="s">
        <v>63</v>
      </c>
      <c r="B356" s="15">
        <v>2.82</v>
      </c>
    </row>
    <row r="357" spans="1:2" s="14" customFormat="1">
      <c r="A357" s="22" t="s">
        <v>65</v>
      </c>
      <c r="B357" s="15">
        <v>2.78</v>
      </c>
    </row>
    <row r="358" spans="1:2" s="14" customFormat="1">
      <c r="A358" s="22" t="s">
        <v>67</v>
      </c>
      <c r="B358" s="15">
        <v>2.74</v>
      </c>
    </row>
    <row r="359" spans="1:2" s="14" customFormat="1">
      <c r="A359" s="22" t="s">
        <v>69</v>
      </c>
      <c r="B359" s="15">
        <v>2.83</v>
      </c>
    </row>
    <row r="360" spans="1:2" s="14" customFormat="1">
      <c r="A360" s="22" t="s">
        <v>71</v>
      </c>
      <c r="B360" s="15">
        <v>2.87</v>
      </c>
    </row>
    <row r="361" spans="1:2" s="14" customFormat="1">
      <c r="A361" s="18">
        <v>21551</v>
      </c>
      <c r="B361" s="15">
        <v>2.91</v>
      </c>
    </row>
    <row r="362" spans="1:2" s="14" customFormat="1">
      <c r="A362" s="22" t="s">
        <v>51</v>
      </c>
      <c r="B362" s="15">
        <v>2.92</v>
      </c>
    </row>
    <row r="363" spans="1:2" s="14" customFormat="1">
      <c r="A363" s="22" t="s">
        <v>53</v>
      </c>
      <c r="B363" s="15">
        <v>2.89</v>
      </c>
    </row>
    <row r="364" spans="1:2" s="14" customFormat="1">
      <c r="A364" s="22" t="s">
        <v>55</v>
      </c>
      <c r="B364" s="15">
        <v>2.9</v>
      </c>
    </row>
    <row r="365" spans="1:2" s="14" customFormat="1">
      <c r="A365" s="22" t="s">
        <v>57</v>
      </c>
      <c r="B365" s="15">
        <v>2.93</v>
      </c>
    </row>
    <row r="366" spans="1:2" s="14" customFormat="1">
      <c r="A366" s="22" t="s">
        <v>59</v>
      </c>
      <c r="B366" s="15">
        <v>2.99</v>
      </c>
    </row>
    <row r="367" spans="1:2" s="14" customFormat="1">
      <c r="A367" s="22" t="s">
        <v>61</v>
      </c>
      <c r="B367" s="15">
        <v>3.18</v>
      </c>
    </row>
    <row r="368" spans="1:2" s="14" customFormat="1">
      <c r="A368" s="22" t="s">
        <v>63</v>
      </c>
      <c r="B368" s="15">
        <v>3.32</v>
      </c>
    </row>
    <row r="369" spans="1:2" s="14" customFormat="1">
      <c r="A369" s="22" t="s">
        <v>65</v>
      </c>
      <c r="B369" s="15">
        <v>3.38</v>
      </c>
    </row>
    <row r="370" spans="1:2" s="14" customFormat="1">
      <c r="A370" s="22" t="s">
        <v>67</v>
      </c>
      <c r="B370" s="15">
        <v>3.45</v>
      </c>
    </row>
    <row r="371" spans="1:2" s="14" customFormat="1">
      <c r="A371" s="22" t="s">
        <v>69</v>
      </c>
      <c r="B371" s="15">
        <v>3.52</v>
      </c>
    </row>
    <row r="372" spans="1:2" s="14" customFormat="1">
      <c r="A372" s="22" t="s">
        <v>71</v>
      </c>
      <c r="B372" s="15">
        <v>3.52</v>
      </c>
    </row>
    <row r="373" spans="1:2" s="14" customFormat="1">
      <c r="A373" s="18">
        <v>21916</v>
      </c>
      <c r="B373" s="15">
        <v>3.52</v>
      </c>
    </row>
    <row r="374" spans="1:2" s="14" customFormat="1">
      <c r="A374" s="22" t="s">
        <v>51</v>
      </c>
      <c r="B374" s="15">
        <v>3.53</v>
      </c>
    </row>
    <row r="375" spans="1:2" s="14" customFormat="1">
      <c r="A375" s="22" t="s">
        <v>53</v>
      </c>
      <c r="B375" s="15">
        <v>3.54</v>
      </c>
    </row>
    <row r="376" spans="1:2" s="14" customFormat="1">
      <c r="A376" s="22" t="s">
        <v>55</v>
      </c>
      <c r="B376" s="15">
        <v>3.47</v>
      </c>
    </row>
    <row r="377" spans="1:2" s="14" customFormat="1">
      <c r="A377" s="22" t="s">
        <v>57</v>
      </c>
      <c r="B377" s="15">
        <v>3.48</v>
      </c>
    </row>
    <row r="378" spans="1:2" s="14" customFormat="1">
      <c r="A378" s="22" t="s">
        <v>59</v>
      </c>
      <c r="B378" s="15">
        <v>3.48</v>
      </c>
    </row>
    <row r="379" spans="1:2" s="14" customFormat="1">
      <c r="A379" s="22" t="s">
        <v>61</v>
      </c>
      <c r="B379" s="15">
        <v>3.46</v>
      </c>
    </row>
    <row r="380" spans="1:2" s="14" customFormat="1">
      <c r="A380" s="22" t="s">
        <v>63</v>
      </c>
      <c r="B380" s="15">
        <v>3.5</v>
      </c>
    </row>
    <row r="381" spans="1:2" s="14" customFormat="1">
      <c r="A381" s="22" t="s">
        <v>65</v>
      </c>
      <c r="B381" s="15">
        <v>3.53</v>
      </c>
    </row>
    <row r="382" spans="1:2" s="14" customFormat="1">
      <c r="A382" s="22" t="s">
        <v>67</v>
      </c>
      <c r="B382" s="15">
        <v>3.57</v>
      </c>
    </row>
    <row r="383" spans="1:2" s="14" customFormat="1">
      <c r="A383" s="22" t="s">
        <v>69</v>
      </c>
      <c r="B383" s="15">
        <v>3.64</v>
      </c>
    </row>
    <row r="384" spans="1:2" s="14" customFormat="1">
      <c r="A384" s="22" t="s">
        <v>71</v>
      </c>
      <c r="B384" s="15">
        <v>3.84</v>
      </c>
    </row>
    <row r="385" spans="1:2" s="14" customFormat="1">
      <c r="A385" s="18">
        <v>22282</v>
      </c>
      <c r="B385" s="15">
        <v>3.81</v>
      </c>
    </row>
    <row r="386" spans="1:2" s="14" customFormat="1">
      <c r="A386" s="22" t="s">
        <v>51</v>
      </c>
      <c r="B386" s="15">
        <v>3.93</v>
      </c>
    </row>
    <row r="387" spans="1:2" s="14" customFormat="1">
      <c r="A387" s="22" t="s">
        <v>53</v>
      </c>
      <c r="B387" s="15">
        <v>3.93</v>
      </c>
    </row>
    <row r="388" spans="1:2" s="14" customFormat="1">
      <c r="A388" s="22" t="s">
        <v>55</v>
      </c>
      <c r="B388" s="15">
        <v>3.93</v>
      </c>
    </row>
    <row r="389" spans="1:2" s="14" customFormat="1">
      <c r="A389" s="22" t="s">
        <v>57</v>
      </c>
      <c r="B389" s="15">
        <v>3.89</v>
      </c>
    </row>
    <row r="390" spans="1:2" s="14" customFormat="1">
      <c r="A390" s="22" t="s">
        <v>59</v>
      </c>
      <c r="B390" s="15">
        <v>3.8</v>
      </c>
    </row>
    <row r="391" spans="1:2" s="14" customFormat="1">
      <c r="A391" s="22" t="s">
        <v>61</v>
      </c>
      <c r="B391" s="15">
        <v>3.84</v>
      </c>
    </row>
    <row r="392" spans="1:2" s="14" customFormat="1">
      <c r="A392" s="22" t="s">
        <v>63</v>
      </c>
      <c r="B392" s="15">
        <v>3.84</v>
      </c>
    </row>
    <row r="393" spans="1:2" s="14" customFormat="1">
      <c r="A393" s="22" t="s">
        <v>65</v>
      </c>
      <c r="B393" s="15">
        <v>3.92</v>
      </c>
    </row>
    <row r="394" spans="1:2" s="14" customFormat="1">
      <c r="A394" s="22" t="s">
        <v>67</v>
      </c>
      <c r="B394" s="15">
        <v>4.03</v>
      </c>
    </row>
    <row r="395" spans="1:2" s="14" customFormat="1">
      <c r="A395" s="22" t="s">
        <v>69</v>
      </c>
      <c r="B395" s="15">
        <v>4.09</v>
      </c>
    </row>
    <row r="396" spans="1:2" s="14" customFormat="1">
      <c r="A396" s="22" t="s">
        <v>71</v>
      </c>
      <c r="B396" s="15">
        <v>4.38</v>
      </c>
    </row>
    <row r="397" spans="1:2" s="14" customFormat="1">
      <c r="A397" s="18">
        <v>22647</v>
      </c>
      <c r="B397" s="15">
        <v>4.59</v>
      </c>
    </row>
    <row r="398" spans="1:2" s="14" customFormat="1">
      <c r="A398" s="22" t="s">
        <v>51</v>
      </c>
      <c r="B398" s="15">
        <v>4.6500000000000004</v>
      </c>
    </row>
    <row r="399" spans="1:2" s="14" customFormat="1">
      <c r="A399" s="22" t="s">
        <v>53</v>
      </c>
      <c r="B399" s="15">
        <v>4.59</v>
      </c>
    </row>
    <row r="400" spans="1:2" s="14" customFormat="1">
      <c r="A400" s="22" t="s">
        <v>55</v>
      </c>
      <c r="B400" s="15">
        <v>4.62</v>
      </c>
    </row>
    <row r="401" spans="1:2" s="14" customFormat="1">
      <c r="A401" s="22" t="s">
        <v>57</v>
      </c>
      <c r="B401" s="15">
        <v>4.6399999999999997</v>
      </c>
    </row>
    <row r="402" spans="1:2" s="14" customFormat="1">
      <c r="A402" s="22" t="s">
        <v>59</v>
      </c>
      <c r="B402" s="15">
        <v>4.5</v>
      </c>
    </row>
    <row r="403" spans="1:2" s="14" customFormat="1">
      <c r="A403" s="22" t="s">
        <v>61</v>
      </c>
      <c r="B403" s="15">
        <v>4.8</v>
      </c>
    </row>
    <row r="404" spans="1:2" s="14" customFormat="1">
      <c r="A404" s="22" t="s">
        <v>63</v>
      </c>
      <c r="B404" s="15">
        <v>4.96</v>
      </c>
    </row>
    <row r="405" spans="1:2" s="14" customFormat="1">
      <c r="A405" s="22" t="s">
        <v>65</v>
      </c>
      <c r="B405" s="15">
        <v>5.37</v>
      </c>
    </row>
    <row r="406" spans="1:2" s="14" customFormat="1">
      <c r="A406" s="22" t="s">
        <v>67</v>
      </c>
      <c r="B406" s="15">
        <v>5.35</v>
      </c>
    </row>
    <row r="407" spans="1:2" s="14" customFormat="1">
      <c r="A407" s="22" t="s">
        <v>69</v>
      </c>
      <c r="B407" s="15">
        <v>5.32</v>
      </c>
    </row>
    <row r="408" spans="1:2" s="14" customFormat="1">
      <c r="A408" s="22" t="s">
        <v>71</v>
      </c>
      <c r="B408" s="15">
        <v>4.96</v>
      </c>
    </row>
    <row r="409" spans="1:2" s="14" customFormat="1">
      <c r="A409" s="18">
        <v>23012</v>
      </c>
      <c r="B409" s="15">
        <v>4.72</v>
      </c>
    </row>
    <row r="410" spans="1:2" s="14" customFormat="1">
      <c r="A410" s="22" t="s">
        <v>51</v>
      </c>
      <c r="B410" s="15">
        <v>4.5599999999999996</v>
      </c>
    </row>
    <row r="411" spans="1:2" s="14" customFormat="1">
      <c r="A411" s="22" t="s">
        <v>53</v>
      </c>
      <c r="B411" s="15">
        <v>4.26</v>
      </c>
    </row>
    <row r="412" spans="1:2" s="14" customFormat="1">
      <c r="A412" s="22" t="s">
        <v>55</v>
      </c>
      <c r="B412" s="15">
        <v>3.84</v>
      </c>
    </row>
    <row r="413" spans="1:2" s="14" customFormat="1">
      <c r="A413" s="22" t="s">
        <v>57</v>
      </c>
      <c r="B413" s="15">
        <v>3.6</v>
      </c>
    </row>
    <row r="414" spans="1:2" s="14" customFormat="1">
      <c r="A414" s="22" t="s">
        <v>59</v>
      </c>
      <c r="B414" s="15">
        <v>3.54</v>
      </c>
    </row>
    <row r="415" spans="1:2" s="14" customFormat="1">
      <c r="A415" s="22" t="s">
        <v>61</v>
      </c>
      <c r="B415" s="15">
        <v>4.21</v>
      </c>
    </row>
    <row r="416" spans="1:2" s="14" customFormat="1">
      <c r="A416" s="22" t="s">
        <v>63</v>
      </c>
      <c r="B416" s="15">
        <v>4.2699999999999996</v>
      </c>
    </row>
    <row r="417" spans="1:2" s="14" customFormat="1">
      <c r="A417" s="22" t="s">
        <v>65</v>
      </c>
      <c r="B417" s="15">
        <v>4.42</v>
      </c>
    </row>
    <row r="418" spans="1:2" s="14" customFormat="1">
      <c r="A418" s="22" t="s">
        <v>67</v>
      </c>
      <c r="B418" s="15">
        <v>4.5599999999999996</v>
      </c>
    </row>
    <row r="419" spans="1:2" s="14" customFormat="1">
      <c r="A419" s="22" t="s">
        <v>69</v>
      </c>
      <c r="B419" s="15">
        <v>4.7300000000000004</v>
      </c>
    </row>
    <row r="420" spans="1:2" s="14" customFormat="1">
      <c r="A420" s="22" t="s">
        <v>71</v>
      </c>
      <c r="B420" s="15">
        <v>4.97</v>
      </c>
    </row>
    <row r="421" spans="1:2" s="14" customFormat="1">
      <c r="A421" s="18">
        <v>23377</v>
      </c>
      <c r="B421" s="15">
        <v>5</v>
      </c>
    </row>
    <row r="422" spans="1:2" s="14" customFormat="1">
      <c r="A422" s="22" t="s">
        <v>51</v>
      </c>
      <c r="B422" s="15">
        <v>4.9800000000000004</v>
      </c>
    </row>
    <row r="423" spans="1:2" s="14" customFormat="1">
      <c r="A423" s="22" t="s">
        <v>53</v>
      </c>
      <c r="B423" s="15">
        <v>5.17</v>
      </c>
    </row>
    <row r="424" spans="1:2" s="14" customFormat="1">
      <c r="A424" s="22" t="s">
        <v>55</v>
      </c>
      <c r="B424" s="15">
        <v>5.38</v>
      </c>
    </row>
    <row r="425" spans="1:2" s="14" customFormat="1">
      <c r="A425" s="22" t="s">
        <v>57</v>
      </c>
      <c r="B425" s="15">
        <v>5.66</v>
      </c>
    </row>
    <row r="426" spans="1:2" s="14" customFormat="1">
      <c r="A426" s="22" t="s">
        <v>59</v>
      </c>
      <c r="B426" s="15">
        <v>5.52</v>
      </c>
    </row>
    <row r="427" spans="1:2" s="14" customFormat="1">
      <c r="A427" s="22" t="s">
        <v>61</v>
      </c>
      <c r="B427" s="15">
        <v>5.31</v>
      </c>
    </row>
    <row r="428" spans="1:2" s="14" customFormat="1">
      <c r="A428" s="22" t="s">
        <v>63</v>
      </c>
      <c r="B428" s="15">
        <v>5.09</v>
      </c>
    </row>
    <row r="429" spans="1:2" s="14" customFormat="1">
      <c r="A429" s="22" t="s">
        <v>65</v>
      </c>
      <c r="B429" s="15">
        <v>5.19</v>
      </c>
    </row>
    <row r="430" spans="1:2" s="14" customFormat="1">
      <c r="A430" s="22" t="s">
        <v>67</v>
      </c>
      <c r="B430" s="15">
        <v>5.35</v>
      </c>
    </row>
    <row r="431" spans="1:2" s="14" customFormat="1">
      <c r="A431" s="22" t="s">
        <v>69</v>
      </c>
      <c r="B431" s="15">
        <v>5.45</v>
      </c>
    </row>
    <row r="432" spans="1:2" s="14" customFormat="1">
      <c r="A432" s="22" t="s">
        <v>71</v>
      </c>
      <c r="B432" s="15">
        <v>5.96</v>
      </c>
    </row>
    <row r="433" spans="1:2" s="14" customFormat="1">
      <c r="A433" s="18">
        <v>23743</v>
      </c>
      <c r="B433" s="15">
        <v>6.14</v>
      </c>
    </row>
    <row r="434" spans="1:2" s="14" customFormat="1">
      <c r="A434" s="22" t="s">
        <v>51</v>
      </c>
      <c r="B434" s="15">
        <v>6.12</v>
      </c>
    </row>
    <row r="435" spans="1:2" s="14" customFormat="1">
      <c r="A435" s="22" t="s">
        <v>53</v>
      </c>
      <c r="B435" s="15">
        <v>6.02</v>
      </c>
    </row>
    <row r="436" spans="1:2" s="14" customFormat="1">
      <c r="A436" s="22" t="s">
        <v>55</v>
      </c>
      <c r="B436" s="15">
        <v>6.11</v>
      </c>
    </row>
    <row r="437" spans="1:2" s="14" customFormat="1">
      <c r="A437" s="22" t="s">
        <v>57</v>
      </c>
      <c r="B437" s="15">
        <v>6.04</v>
      </c>
    </row>
    <row r="438" spans="1:2" s="14" customFormat="1">
      <c r="A438" s="22" t="s">
        <v>59</v>
      </c>
      <c r="B438" s="15">
        <v>6.44</v>
      </c>
    </row>
    <row r="439" spans="1:2" s="14" customFormat="1">
      <c r="A439" s="22" t="s">
        <v>61</v>
      </c>
      <c r="B439" s="15">
        <v>7</v>
      </c>
    </row>
    <row r="440" spans="1:2" s="14" customFormat="1">
      <c r="A440" s="22" t="s">
        <v>63</v>
      </c>
      <c r="B440" s="15">
        <v>6.98</v>
      </c>
    </row>
    <row r="441" spans="1:2" s="14" customFormat="1">
      <c r="A441" s="22" t="s">
        <v>65</v>
      </c>
      <c r="B441" s="15">
        <v>7.09</v>
      </c>
    </row>
    <row r="442" spans="1:2" s="14" customFormat="1">
      <c r="A442" s="22" t="s">
        <v>67</v>
      </c>
      <c r="B442" s="15">
        <v>7</v>
      </c>
    </row>
    <row r="443" spans="1:2" s="14" customFormat="1">
      <c r="A443" s="22" t="s">
        <v>69</v>
      </c>
      <c r="B443" s="15">
        <v>7.24</v>
      </c>
    </row>
    <row r="444" spans="1:2" s="14" customFormat="1">
      <c r="A444" s="22" t="s">
        <v>71</v>
      </c>
      <c r="B444" s="15">
        <v>7.82</v>
      </c>
    </row>
    <row r="445" spans="1:2" s="14" customFormat="1">
      <c r="A445" s="18">
        <v>24108</v>
      </c>
      <c r="B445" s="15">
        <v>7.87</v>
      </c>
    </row>
    <row r="446" spans="1:2" s="14" customFormat="1">
      <c r="A446" s="22" t="s">
        <v>51</v>
      </c>
      <c r="B446" s="15">
        <v>7.13</v>
      </c>
    </row>
    <row r="447" spans="1:2" s="14" customFormat="1">
      <c r="A447" s="22" t="s">
        <v>53</v>
      </c>
      <c r="B447" s="15">
        <v>6.63</v>
      </c>
    </row>
    <row r="448" spans="1:2" s="14" customFormat="1">
      <c r="A448" s="22" t="s">
        <v>55</v>
      </c>
      <c r="B448" s="15">
        <v>6.51</v>
      </c>
    </row>
    <row r="449" spans="1:2" s="14" customFormat="1">
      <c r="A449" s="22" t="s">
        <v>57</v>
      </c>
      <c r="B449" s="15">
        <v>6.84</v>
      </c>
    </row>
    <row r="450" spans="1:2" s="14" customFormat="1">
      <c r="A450" s="22" t="s">
        <v>59</v>
      </c>
      <c r="B450" s="15">
        <v>6.68</v>
      </c>
    </row>
    <row r="451" spans="1:2" s="14" customFormat="1">
      <c r="A451" s="22" t="s">
        <v>61</v>
      </c>
      <c r="B451" s="15">
        <v>6.45</v>
      </c>
    </row>
    <row r="452" spans="1:2" s="14" customFormat="1">
      <c r="A452" s="22" t="s">
        <v>63</v>
      </c>
      <c r="B452" s="15">
        <v>6.41</v>
      </c>
    </row>
    <row r="453" spans="1:2" s="14" customFormat="1">
      <c r="A453" s="22" t="s">
        <v>65</v>
      </c>
      <c r="B453" s="15">
        <v>6.12</v>
      </c>
    </row>
    <row r="454" spans="1:2" s="14" customFormat="1">
      <c r="A454" s="22" t="s">
        <v>67</v>
      </c>
      <c r="B454" s="15">
        <v>5.91</v>
      </c>
    </row>
    <row r="455" spans="1:2" s="14" customFormat="1">
      <c r="A455" s="22" t="s">
        <v>69</v>
      </c>
      <c r="B455" s="15">
        <v>5.28</v>
      </c>
    </row>
    <row r="456" spans="1:2" s="14" customFormat="1">
      <c r="A456" s="22" t="s">
        <v>71</v>
      </c>
      <c r="B456" s="15">
        <v>4.87</v>
      </c>
    </row>
    <row r="457" spans="1:2" s="14" customFormat="1">
      <c r="A457" s="18">
        <v>24473</v>
      </c>
      <c r="B457" s="15">
        <v>4.4400000000000004</v>
      </c>
    </row>
    <row r="458" spans="1:2" s="14" customFormat="1">
      <c r="A458" s="22" t="s">
        <v>51</v>
      </c>
      <c r="B458" s="15">
        <v>3.7</v>
      </c>
    </row>
    <row r="459" spans="1:2" s="14" customFormat="1">
      <c r="A459" s="22" t="s">
        <v>53</v>
      </c>
      <c r="B459" s="15">
        <v>3.38</v>
      </c>
    </row>
    <row r="460" spans="1:2" s="14" customFormat="1">
      <c r="A460" s="22" t="s">
        <v>55</v>
      </c>
      <c r="B460" s="15">
        <v>3.86</v>
      </c>
    </row>
    <row r="461" spans="1:2" s="14" customFormat="1">
      <c r="A461" s="22" t="s">
        <v>57</v>
      </c>
      <c r="B461" s="15">
        <v>4.1399999999999997</v>
      </c>
    </row>
    <row r="462" spans="1:2" s="14" customFormat="1">
      <c r="A462" s="22" t="s">
        <v>59</v>
      </c>
      <c r="B462" s="15">
        <v>4.75</v>
      </c>
    </row>
    <row r="463" spans="1:2" s="14" customFormat="1">
      <c r="A463" s="22" t="s">
        <v>61</v>
      </c>
      <c r="B463" s="15">
        <v>5.4</v>
      </c>
    </row>
    <row r="464" spans="1:2" s="14" customFormat="1">
      <c r="A464" s="22" t="s">
        <v>63</v>
      </c>
      <c r="B464" s="15">
        <v>4.9400000000000004</v>
      </c>
    </row>
    <row r="465" spans="1:2" s="14" customFormat="1">
      <c r="A465" s="22" t="s">
        <v>65</v>
      </c>
      <c r="B465" s="15">
        <v>4.6900000000000004</v>
      </c>
    </row>
    <row r="466" spans="1:2" s="14" customFormat="1">
      <c r="A466" s="22" t="s">
        <v>67</v>
      </c>
      <c r="B466" s="15">
        <v>4.46</v>
      </c>
    </row>
    <row r="467" spans="1:2" s="14" customFormat="1">
      <c r="A467" s="22" t="s">
        <v>69</v>
      </c>
      <c r="B467" s="15">
        <v>4.22</v>
      </c>
    </row>
    <row r="468" spans="1:2" s="14" customFormat="1">
      <c r="A468" s="22" t="s">
        <v>71</v>
      </c>
      <c r="B468" s="15">
        <v>4.01</v>
      </c>
    </row>
    <row r="469" spans="1:2" s="14" customFormat="1">
      <c r="A469" s="18">
        <v>24838</v>
      </c>
      <c r="B469" s="15">
        <v>3.38</v>
      </c>
    </row>
    <row r="470" spans="1:2" s="14" customFormat="1">
      <c r="A470" s="22" t="s">
        <v>51</v>
      </c>
      <c r="B470" s="15">
        <v>3.2</v>
      </c>
    </row>
    <row r="471" spans="1:2" s="14" customFormat="1">
      <c r="A471" s="22" t="s">
        <v>53</v>
      </c>
      <c r="B471" s="15">
        <v>3.73</v>
      </c>
    </row>
    <row r="472" spans="1:2" s="14" customFormat="1">
      <c r="A472" s="22" t="s">
        <v>55</v>
      </c>
      <c r="B472" s="15">
        <v>3.71</v>
      </c>
    </row>
    <row r="473" spans="1:2" s="14" customFormat="1">
      <c r="A473" s="22" t="s">
        <v>57</v>
      </c>
      <c r="B473" s="15">
        <v>3.69</v>
      </c>
    </row>
    <row r="474" spans="1:2" s="14" customFormat="1">
      <c r="A474" s="22" t="s">
        <v>59</v>
      </c>
      <c r="B474" s="15">
        <v>3.91</v>
      </c>
    </row>
    <row r="475" spans="1:2" s="14" customFormat="1">
      <c r="A475" s="22" t="s">
        <v>61</v>
      </c>
      <c r="B475" s="15">
        <v>3.98</v>
      </c>
    </row>
    <row r="476" spans="1:2" s="14" customFormat="1">
      <c r="A476" s="22" t="s">
        <v>63</v>
      </c>
      <c r="B476" s="15">
        <v>4.0199999999999996</v>
      </c>
    </row>
    <row r="477" spans="1:2" s="14" customFormat="1">
      <c r="A477" s="22" t="s">
        <v>65</v>
      </c>
      <c r="B477" s="15">
        <v>4.66</v>
      </c>
    </row>
    <row r="478" spans="1:2" s="14" customFormat="1">
      <c r="A478" s="22" t="s">
        <v>67</v>
      </c>
      <c r="B478" s="15">
        <v>4.74</v>
      </c>
    </row>
    <row r="479" spans="1:2" s="14" customFormat="1">
      <c r="A479" s="22" t="s">
        <v>69</v>
      </c>
      <c r="B479" s="15">
        <v>4.78</v>
      </c>
    </row>
    <row r="480" spans="1:2" s="14" customFormat="1">
      <c r="A480" s="22" t="s">
        <v>71</v>
      </c>
      <c r="B480" s="15">
        <v>5.07</v>
      </c>
    </row>
    <row r="481" spans="1:2" s="14" customFormat="1">
      <c r="A481" s="18">
        <v>25204</v>
      </c>
      <c r="B481" s="15">
        <v>5.41</v>
      </c>
    </row>
    <row r="482" spans="1:2" s="14" customFormat="1">
      <c r="A482" s="22" t="s">
        <v>51</v>
      </c>
      <c r="B482" s="15">
        <v>5.6</v>
      </c>
    </row>
    <row r="483" spans="1:2" s="14" customFormat="1">
      <c r="A483" s="22" t="s">
        <v>53</v>
      </c>
      <c r="B483" s="15">
        <v>6.09</v>
      </c>
    </row>
    <row r="484" spans="1:2" s="14" customFormat="1">
      <c r="A484" s="22" t="s">
        <v>55</v>
      </c>
      <c r="B484" s="15">
        <v>6.26</v>
      </c>
    </row>
    <row r="485" spans="1:2" s="14" customFormat="1">
      <c r="A485" s="22" t="s">
        <v>57</v>
      </c>
      <c r="B485" s="15">
        <v>6.36</v>
      </c>
    </row>
    <row r="486" spans="1:2" s="14" customFormat="1">
      <c r="A486" s="22" t="s">
        <v>59</v>
      </c>
      <c r="B486" s="15">
        <v>7.19</v>
      </c>
    </row>
    <row r="487" spans="1:2" s="14" customFormat="1">
      <c r="A487" s="22" t="s">
        <v>61</v>
      </c>
      <c r="B487" s="15">
        <v>8.01</v>
      </c>
    </row>
    <row r="488" spans="1:2" s="14" customFormat="1">
      <c r="A488" s="22" t="s">
        <v>63</v>
      </c>
      <c r="B488" s="15">
        <v>8.67</v>
      </c>
    </row>
    <row r="489" spans="1:2" s="14" customFormat="1">
      <c r="A489" s="22" t="s">
        <v>65</v>
      </c>
      <c r="B489" s="15">
        <v>8.2899999999999991</v>
      </c>
    </row>
    <row r="490" spans="1:2" s="14" customFormat="1">
      <c r="A490" s="22" t="s">
        <v>67</v>
      </c>
      <c r="B490" s="15">
        <v>7.22</v>
      </c>
    </row>
    <row r="491" spans="1:2" s="14" customFormat="1">
      <c r="A491" s="22" t="s">
        <v>69</v>
      </c>
      <c r="B491" s="15">
        <v>7.83</v>
      </c>
    </row>
    <row r="492" spans="1:2" s="14" customFormat="1">
      <c r="A492" s="22" t="s">
        <v>71</v>
      </c>
      <c r="B492" s="15">
        <v>7.45</v>
      </c>
    </row>
    <row r="493" spans="1:2" s="14" customFormat="1">
      <c r="A493" s="18">
        <v>25569</v>
      </c>
      <c r="B493" s="15">
        <v>7.77</v>
      </c>
    </row>
    <row r="494" spans="1:2" s="14" customFormat="1">
      <c r="A494" s="22" t="s">
        <v>51</v>
      </c>
      <c r="B494" s="15">
        <v>7.12</v>
      </c>
    </row>
    <row r="495" spans="1:2" s="14" customFormat="1">
      <c r="A495" s="22" t="s">
        <v>53</v>
      </c>
      <c r="B495" s="15">
        <v>7.96</v>
      </c>
    </row>
    <row r="496" spans="1:2" s="14" customFormat="1">
      <c r="A496" s="22" t="s">
        <v>55</v>
      </c>
      <c r="B496" s="15">
        <v>8.33</v>
      </c>
    </row>
    <row r="497" spans="1:2" s="14" customFormat="1">
      <c r="A497" s="22" t="s">
        <v>57</v>
      </c>
      <c r="B497" s="15">
        <v>8.23</v>
      </c>
    </row>
    <row r="498" spans="1:2" s="14" customFormat="1">
      <c r="A498" s="22" t="s">
        <v>59</v>
      </c>
      <c r="B498" s="15">
        <v>7.9</v>
      </c>
    </row>
    <row r="499" spans="1:2" s="14" customFormat="1">
      <c r="A499" s="22" t="s">
        <v>61</v>
      </c>
      <c r="B499" s="15">
        <v>7.55</v>
      </c>
    </row>
    <row r="500" spans="1:2" s="14" customFormat="1">
      <c r="A500" s="22" t="s">
        <v>63</v>
      </c>
      <c r="B500" s="15">
        <v>8.9600000000000009</v>
      </c>
    </row>
    <row r="501" spans="1:2" s="14" customFormat="1">
      <c r="A501" s="22" t="s">
        <v>65</v>
      </c>
      <c r="B501" s="15">
        <v>8.06</v>
      </c>
    </row>
    <row r="502" spans="1:2" s="14" customFormat="1">
      <c r="A502" s="22" t="s">
        <v>67</v>
      </c>
      <c r="B502" s="15">
        <v>7.46</v>
      </c>
    </row>
    <row r="503" spans="1:2" s="14" customFormat="1">
      <c r="A503" s="22" t="s">
        <v>69</v>
      </c>
      <c r="B503" s="15">
        <v>7.47</v>
      </c>
    </row>
    <row r="504" spans="1:2" s="14" customFormat="1">
      <c r="A504" s="22" t="s">
        <v>71</v>
      </c>
      <c r="B504" s="15">
        <v>7.15</v>
      </c>
    </row>
    <row r="505" spans="1:2" s="14" customFormat="1">
      <c r="A505" s="18">
        <v>25934</v>
      </c>
      <c r="B505" s="15">
        <v>6.26</v>
      </c>
    </row>
    <row r="506" spans="1:2" s="14" customFormat="1">
      <c r="A506" s="22" t="s">
        <v>51</v>
      </c>
      <c r="B506" s="15">
        <v>5.5</v>
      </c>
    </row>
    <row r="507" spans="1:2" s="14" customFormat="1">
      <c r="A507" s="22" t="s">
        <v>53</v>
      </c>
      <c r="B507" s="15">
        <v>5.49</v>
      </c>
    </row>
    <row r="508" spans="1:2" s="14" customFormat="1">
      <c r="A508" s="22" t="s">
        <v>55</v>
      </c>
      <c r="B508" s="15">
        <v>5.61</v>
      </c>
    </row>
    <row r="509" spans="1:2" s="14" customFormat="1">
      <c r="A509" s="22" t="s">
        <v>57</v>
      </c>
      <c r="B509" s="15">
        <v>5.23</v>
      </c>
    </row>
    <row r="510" spans="1:2" s="14" customFormat="1">
      <c r="A510" s="22" t="s">
        <v>59</v>
      </c>
      <c r="B510" s="15">
        <v>5.34</v>
      </c>
    </row>
    <row r="511" spans="1:2" s="14" customFormat="1">
      <c r="A511" s="22" t="s">
        <v>61</v>
      </c>
      <c r="B511" s="15">
        <v>6.13</v>
      </c>
    </row>
    <row r="512" spans="1:2" s="14" customFormat="1">
      <c r="A512" s="22" t="s">
        <v>63</v>
      </c>
      <c r="B512" s="15">
        <v>6.44</v>
      </c>
    </row>
    <row r="513" spans="1:2" s="14" customFormat="1">
      <c r="A513" s="22" t="s">
        <v>65</v>
      </c>
      <c r="B513" s="15">
        <v>6.42</v>
      </c>
    </row>
    <row r="514" spans="1:2" s="14" customFormat="1">
      <c r="A514" s="22" t="s">
        <v>67</v>
      </c>
      <c r="B514" s="15">
        <v>5.96</v>
      </c>
    </row>
    <row r="515" spans="1:2" s="14" customFormat="1">
      <c r="A515" s="22" t="s">
        <v>69</v>
      </c>
      <c r="B515" s="15">
        <v>5.48</v>
      </c>
    </row>
    <row r="516" spans="1:2" s="14" customFormat="1">
      <c r="A516" s="22" t="s">
        <v>71</v>
      </c>
      <c r="B516" s="15">
        <v>5.44</v>
      </c>
    </row>
    <row r="517" spans="1:2" s="14" customFormat="1">
      <c r="A517" s="18">
        <v>26299</v>
      </c>
      <c r="B517" s="15">
        <v>4.87</v>
      </c>
    </row>
    <row r="518" spans="1:2" s="14" customFormat="1">
      <c r="A518" s="22" t="s">
        <v>51</v>
      </c>
      <c r="B518" s="15">
        <v>4.88</v>
      </c>
    </row>
    <row r="519" spans="1:2" s="14" customFormat="1">
      <c r="A519" s="22" t="s">
        <v>53</v>
      </c>
      <c r="B519" s="15">
        <v>5</v>
      </c>
    </row>
    <row r="520" spans="1:2" s="14" customFormat="1">
      <c r="A520" s="22" t="s">
        <v>55</v>
      </c>
      <c r="B520" s="15">
        <v>4.8600000000000003</v>
      </c>
    </row>
    <row r="521" spans="1:2" s="14" customFormat="1">
      <c r="A521" s="22" t="s">
        <v>57</v>
      </c>
      <c r="B521" s="15">
        <v>5.2</v>
      </c>
    </row>
    <row r="522" spans="1:2" s="14" customFormat="1">
      <c r="A522" s="22" t="s">
        <v>59</v>
      </c>
      <c r="B522" s="15">
        <v>5.41</v>
      </c>
    </row>
    <row r="523" spans="1:2" s="14" customFormat="1">
      <c r="A523" s="22" t="s">
        <v>61</v>
      </c>
      <c r="B523" s="15">
        <v>5.23</v>
      </c>
    </row>
    <row r="524" spans="1:2" s="14" customFormat="1">
      <c r="A524" s="22" t="s">
        <v>63</v>
      </c>
      <c r="B524" s="15">
        <v>5.14</v>
      </c>
    </row>
    <row r="525" spans="1:2" s="14" customFormat="1">
      <c r="A525" s="22" t="s">
        <v>65</v>
      </c>
      <c r="B525" s="15">
        <v>5.08</v>
      </c>
    </row>
    <row r="526" spans="1:2" s="14" customFormat="1">
      <c r="A526" s="22" t="s">
        <v>67</v>
      </c>
      <c r="B526" s="15">
        <v>4.92</v>
      </c>
    </row>
    <row r="527" spans="1:2" s="14" customFormat="1">
      <c r="A527" s="22" t="s">
        <v>69</v>
      </c>
      <c r="B527" s="15">
        <v>4.75</v>
      </c>
    </row>
    <row r="528" spans="1:2" s="14" customFormat="1">
      <c r="A528" s="22" t="s">
        <v>71</v>
      </c>
      <c r="B528" s="15">
        <v>4.3499999999999996</v>
      </c>
    </row>
    <row r="529" spans="1:2" s="14" customFormat="1">
      <c r="A529" s="18">
        <v>26665</v>
      </c>
      <c r="B529" s="15">
        <v>4.62</v>
      </c>
    </row>
    <row r="530" spans="1:2" s="14" customFormat="1">
      <c r="A530" s="22" t="s">
        <v>51</v>
      </c>
      <c r="B530" s="15">
        <v>4.67</v>
      </c>
    </row>
    <row r="531" spans="1:2" s="14" customFormat="1">
      <c r="A531" s="22" t="s">
        <v>53</v>
      </c>
      <c r="B531" s="15">
        <v>4.5999999999999996</v>
      </c>
    </row>
    <row r="532" spans="1:2" s="14" customFormat="1">
      <c r="A532" s="22" t="s">
        <v>55</v>
      </c>
      <c r="B532" s="15">
        <v>4.54</v>
      </c>
    </row>
    <row r="533" spans="1:2" s="14" customFormat="1">
      <c r="A533" s="22" t="s">
        <v>57</v>
      </c>
      <c r="B533" s="15">
        <v>4.96</v>
      </c>
    </row>
    <row r="534" spans="1:2" s="14" customFormat="1">
      <c r="A534" s="22" t="s">
        <v>59</v>
      </c>
      <c r="B534" s="15">
        <v>5.0199999999999996</v>
      </c>
    </row>
    <row r="535" spans="1:2" s="14" customFormat="1">
      <c r="A535" s="22" t="s">
        <v>61</v>
      </c>
      <c r="B535" s="15">
        <v>5.19</v>
      </c>
    </row>
    <row r="536" spans="1:2" s="14" customFormat="1">
      <c r="A536" s="22" t="s">
        <v>63</v>
      </c>
      <c r="B536" s="15">
        <v>5.49</v>
      </c>
    </row>
    <row r="537" spans="1:2" s="14" customFormat="1">
      <c r="A537" s="22" t="s">
        <v>65</v>
      </c>
      <c r="B537" s="15">
        <v>5.81</v>
      </c>
    </row>
    <row r="538" spans="1:2" s="14" customFormat="1">
      <c r="A538" s="22" t="s">
        <v>67</v>
      </c>
      <c r="B538" s="15">
        <v>6.16</v>
      </c>
    </row>
    <row r="539" spans="1:2" s="14" customFormat="1">
      <c r="A539" s="22" t="s">
        <v>69</v>
      </c>
      <c r="B539" s="15">
        <v>6.1</v>
      </c>
    </row>
    <row r="540" spans="1:2" s="14" customFormat="1">
      <c r="A540" s="22" t="s">
        <v>71</v>
      </c>
      <c r="B540" s="15">
        <v>6.07</v>
      </c>
    </row>
    <row r="541" spans="1:2" s="14" customFormat="1">
      <c r="A541" s="18">
        <v>27030</v>
      </c>
      <c r="B541" s="15">
        <v>6.44</v>
      </c>
    </row>
    <row r="542" spans="1:2" s="14" customFormat="1">
      <c r="A542" s="22" t="s">
        <v>51</v>
      </c>
      <c r="B542" s="15">
        <v>6.45</v>
      </c>
    </row>
    <row r="543" spans="1:2" s="14" customFormat="1">
      <c r="A543" s="22" t="s">
        <v>53</v>
      </c>
      <c r="B543" s="15">
        <v>6.29</v>
      </c>
    </row>
    <row r="544" spans="1:2" s="14" customFormat="1">
      <c r="A544" s="22" t="s">
        <v>55</v>
      </c>
      <c r="B544" s="15">
        <v>6.29</v>
      </c>
    </row>
    <row r="545" spans="1:2" s="14" customFormat="1">
      <c r="A545" s="22" t="s">
        <v>57</v>
      </c>
      <c r="B545" s="15">
        <v>6.41</v>
      </c>
    </row>
    <row r="546" spans="1:2" s="14" customFormat="1">
      <c r="A546" s="22" t="s">
        <v>59</v>
      </c>
      <c r="B546" s="15">
        <v>6.73</v>
      </c>
    </row>
    <row r="547" spans="1:2" s="14" customFormat="1">
      <c r="A547" s="22" t="s">
        <v>61</v>
      </c>
      <c r="B547" s="15">
        <v>7.01</v>
      </c>
    </row>
    <row r="548" spans="1:2" s="14" customFormat="1">
      <c r="A548" s="22" t="s">
        <v>63</v>
      </c>
      <c r="B548" s="15">
        <v>7.08</v>
      </c>
    </row>
    <row r="549" spans="1:2" s="14" customFormat="1">
      <c r="A549" s="22" t="s">
        <v>65</v>
      </c>
      <c r="B549" s="15">
        <v>7.85</v>
      </c>
    </row>
    <row r="550" spans="1:2" s="14" customFormat="1">
      <c r="A550" s="22" t="s">
        <v>67</v>
      </c>
      <c r="B550" s="15">
        <v>7.99</v>
      </c>
    </row>
    <row r="551" spans="1:2" s="14" customFormat="1">
      <c r="A551" s="22" t="s">
        <v>69</v>
      </c>
      <c r="B551" s="15">
        <v>8.64</v>
      </c>
    </row>
    <row r="552" spans="1:2" s="14" customFormat="1">
      <c r="A552" s="22" t="s">
        <v>71</v>
      </c>
      <c r="B552" s="15">
        <v>9.08</v>
      </c>
    </row>
    <row r="553" spans="1:2" s="14" customFormat="1">
      <c r="A553" s="18">
        <v>27395</v>
      </c>
      <c r="B553" s="15">
        <v>9.35</v>
      </c>
    </row>
    <row r="554" spans="1:2" s="14" customFormat="1">
      <c r="A554" s="22" t="s">
        <v>51</v>
      </c>
      <c r="B554" s="15">
        <v>9.32</v>
      </c>
    </row>
    <row r="555" spans="1:2" s="14" customFormat="1">
      <c r="A555" s="22" t="s">
        <v>53</v>
      </c>
      <c r="B555" s="15">
        <v>9.48</v>
      </c>
    </row>
    <row r="556" spans="1:2" s="14" customFormat="1">
      <c r="A556" s="22" t="s">
        <v>55</v>
      </c>
      <c r="B556" s="15">
        <v>9.4600000000000009</v>
      </c>
    </row>
    <row r="557" spans="1:2" s="14" customFormat="1">
      <c r="A557" s="22" t="s">
        <v>57</v>
      </c>
      <c r="B557" s="15">
        <v>9.61</v>
      </c>
    </row>
    <row r="558" spans="1:2" s="14" customFormat="1">
      <c r="A558" s="22" t="s">
        <v>59</v>
      </c>
      <c r="B558" s="15">
        <v>9.06</v>
      </c>
    </row>
    <row r="559" spans="1:2" s="14" customFormat="1">
      <c r="A559" s="22" t="s">
        <v>61</v>
      </c>
      <c r="B559" s="15">
        <v>9.24</v>
      </c>
    </row>
    <row r="560" spans="1:2" s="14" customFormat="1">
      <c r="A560" s="22" t="s">
        <v>63</v>
      </c>
      <c r="B560" s="15">
        <v>9.52</v>
      </c>
    </row>
    <row r="561" spans="1:2" s="14" customFormat="1">
      <c r="A561" s="22" t="s">
        <v>65</v>
      </c>
      <c r="B561" s="15">
        <v>10.26</v>
      </c>
    </row>
    <row r="562" spans="1:2" s="14" customFormat="1">
      <c r="A562" s="22" t="s">
        <v>67</v>
      </c>
      <c r="B562" s="15">
        <v>11.7</v>
      </c>
    </row>
    <row r="563" spans="1:2" s="14" customFormat="1">
      <c r="A563" s="22" t="s">
        <v>69</v>
      </c>
      <c r="B563" s="15">
        <v>11.79</v>
      </c>
    </row>
    <row r="564" spans="1:2" s="14" customFormat="1">
      <c r="A564" s="22" t="s">
        <v>71</v>
      </c>
      <c r="B564" s="15">
        <v>12.04</v>
      </c>
    </row>
    <row r="565" spans="1:2" s="14" customFormat="1">
      <c r="A565" s="18">
        <v>27760</v>
      </c>
      <c r="B565" s="15">
        <v>12</v>
      </c>
    </row>
    <row r="566" spans="1:2" s="14" customFormat="1">
      <c r="A566" s="22" t="s">
        <v>51</v>
      </c>
      <c r="B566" s="15">
        <v>12.86</v>
      </c>
    </row>
    <row r="567" spans="1:2" s="14" customFormat="1">
      <c r="A567" s="22" t="s">
        <v>53</v>
      </c>
      <c r="B567" s="15">
        <v>15.2</v>
      </c>
    </row>
    <row r="568" spans="1:2" s="14" customFormat="1">
      <c r="A568" s="22" t="s">
        <v>55</v>
      </c>
      <c r="B568" s="15">
        <v>13.2</v>
      </c>
    </row>
    <row r="569" spans="1:2" s="14" customFormat="1">
      <c r="A569" s="22" t="s">
        <v>57</v>
      </c>
      <c r="B569" s="15">
        <v>8.58</v>
      </c>
    </row>
    <row r="570" spans="1:2" s="14" customFormat="1">
      <c r="A570" s="22" t="s">
        <v>59</v>
      </c>
      <c r="B570" s="15">
        <v>7.07</v>
      </c>
    </row>
    <row r="571" spans="1:2" s="14" customFormat="1">
      <c r="A571" s="22" t="s">
        <v>61</v>
      </c>
      <c r="B571" s="15">
        <v>8.06</v>
      </c>
    </row>
    <row r="572" spans="1:2" s="14" customFormat="1">
      <c r="A572" s="22" t="s">
        <v>63</v>
      </c>
      <c r="B572" s="15">
        <v>9.1300000000000008</v>
      </c>
    </row>
    <row r="573" spans="1:2" s="14" customFormat="1">
      <c r="A573" s="22" t="s">
        <v>65</v>
      </c>
      <c r="B573" s="15">
        <v>10.27</v>
      </c>
    </row>
    <row r="574" spans="1:2" s="14" customFormat="1">
      <c r="A574" s="22" t="s">
        <v>67</v>
      </c>
      <c r="B574" s="15">
        <v>11.62</v>
      </c>
    </row>
    <row r="575" spans="1:2" s="14" customFormat="1">
      <c r="A575" s="22" t="s">
        <v>69</v>
      </c>
      <c r="B575" s="15">
        <v>13.73</v>
      </c>
    </row>
    <row r="576" spans="1:2" s="14" customFormat="1">
      <c r="A576" s="22" t="s">
        <v>71</v>
      </c>
      <c r="B576" s="15">
        <v>15.49</v>
      </c>
    </row>
    <row r="577" spans="1:2" s="14" customFormat="1">
      <c r="A577" s="18">
        <v>28126</v>
      </c>
      <c r="B577" s="15">
        <v>15.02</v>
      </c>
    </row>
    <row r="578" spans="1:2" s="14" customFormat="1">
      <c r="A578" s="22" t="s">
        <v>51</v>
      </c>
      <c r="B578" s="15">
        <v>14.79</v>
      </c>
    </row>
    <row r="579" spans="1:2" s="14" customFormat="1">
      <c r="A579" s="22" t="s">
        <v>53</v>
      </c>
      <c r="B579" s="15">
        <v>13.36</v>
      </c>
    </row>
    <row r="580" spans="1:2" s="14" customFormat="1">
      <c r="A580" s="22" t="s">
        <v>55</v>
      </c>
      <c r="B580" s="15">
        <v>13.69</v>
      </c>
    </row>
    <row r="581" spans="1:2" s="14" customFormat="1">
      <c r="A581" s="22" t="s">
        <v>57</v>
      </c>
      <c r="B581" s="15">
        <v>16.3</v>
      </c>
    </row>
    <row r="582" spans="1:2" s="14" customFormat="1">
      <c r="A582" s="22" t="s">
        <v>59</v>
      </c>
      <c r="B582" s="15">
        <v>14.73</v>
      </c>
    </row>
    <row r="583" spans="1:2" s="14" customFormat="1">
      <c r="A583" s="22" t="s">
        <v>61</v>
      </c>
      <c r="B583" s="15">
        <v>14.95</v>
      </c>
    </row>
    <row r="584" spans="1:2" s="14" customFormat="1">
      <c r="A584" s="22" t="s">
        <v>63</v>
      </c>
      <c r="B584" s="15">
        <v>15.51</v>
      </c>
    </row>
    <row r="585" spans="1:2" s="14" customFormat="1">
      <c r="A585" s="22" t="s">
        <v>65</v>
      </c>
      <c r="B585" s="15">
        <v>14.7</v>
      </c>
    </row>
    <row r="586" spans="1:2" s="14" customFormat="1">
      <c r="A586" s="22" t="s">
        <v>67</v>
      </c>
      <c r="B586" s="15">
        <v>13.54</v>
      </c>
    </row>
    <row r="587" spans="1:2" s="14" customFormat="1">
      <c r="A587" s="22" t="s">
        <v>69</v>
      </c>
      <c r="B587" s="15">
        <v>10.86</v>
      </c>
    </row>
    <row r="588" spans="1:2" s="14" customFormat="1">
      <c r="A588" s="22" t="s">
        <v>71</v>
      </c>
      <c r="B588" s="15">
        <v>10.85</v>
      </c>
    </row>
    <row r="589" spans="1:2" s="14" customFormat="1">
      <c r="A589" s="18">
        <v>28491</v>
      </c>
      <c r="B589" s="15">
        <v>12.28</v>
      </c>
    </row>
    <row r="590" spans="1:2" s="14" customFormat="1">
      <c r="A590" s="22" t="s">
        <v>51</v>
      </c>
      <c r="B590" s="15">
        <v>13.48</v>
      </c>
    </row>
    <row r="591" spans="1:2" s="14" customFormat="1">
      <c r="A591" s="22" t="s">
        <v>53</v>
      </c>
      <c r="B591" s="15">
        <v>12.68</v>
      </c>
    </row>
    <row r="592" spans="1:2" s="14" customFormat="1">
      <c r="A592" s="22" t="s">
        <v>55</v>
      </c>
      <c r="B592" s="15">
        <v>12.7</v>
      </c>
    </row>
    <row r="593" spans="1:2" s="14" customFormat="1">
      <c r="A593" s="22" t="s">
        <v>57</v>
      </c>
      <c r="B593" s="15">
        <v>12.09</v>
      </c>
    </row>
    <row r="594" spans="1:2" s="14" customFormat="1">
      <c r="A594" s="22" t="s">
        <v>59</v>
      </c>
      <c r="B594" s="15">
        <v>12.47</v>
      </c>
    </row>
    <row r="595" spans="1:2" s="14" customFormat="1">
      <c r="A595" s="22" t="s">
        <v>61</v>
      </c>
      <c r="B595" s="15">
        <v>11.35</v>
      </c>
    </row>
    <row r="596" spans="1:2" s="14" customFormat="1">
      <c r="A596" s="22" t="s">
        <v>63</v>
      </c>
      <c r="B596" s="15">
        <v>8.68</v>
      </c>
    </row>
    <row r="597" spans="1:2" s="14" customFormat="1">
      <c r="A597" s="22" t="s">
        <v>65</v>
      </c>
      <c r="B597" s="15">
        <v>7.92</v>
      </c>
    </row>
    <row r="598" spans="1:2" s="14" customFormat="1">
      <c r="A598" s="22" t="s">
        <v>67</v>
      </c>
      <c r="B598" s="15">
        <v>7.71</v>
      </c>
    </row>
    <row r="599" spans="1:2" s="14" customFormat="1">
      <c r="A599" s="22" t="s">
        <v>69</v>
      </c>
      <c r="B599" s="15">
        <v>8.07</v>
      </c>
    </row>
    <row r="600" spans="1:2" s="14" customFormat="1">
      <c r="A600" s="22" t="s">
        <v>71</v>
      </c>
      <c r="B600" s="15">
        <v>7.94</v>
      </c>
    </row>
    <row r="601" spans="1:2" s="14" customFormat="1">
      <c r="A601" s="18">
        <v>28856</v>
      </c>
      <c r="B601" s="15">
        <v>7.86</v>
      </c>
    </row>
    <row r="602" spans="1:2" s="14" customFormat="1">
      <c r="A602" s="22" t="s">
        <v>51</v>
      </c>
      <c r="B602" s="15">
        <v>8.11</v>
      </c>
    </row>
    <row r="603" spans="1:2" s="14" customFormat="1">
      <c r="A603" s="22" t="s">
        <v>53</v>
      </c>
      <c r="B603" s="15">
        <v>8.35</v>
      </c>
    </row>
    <row r="604" spans="1:2" s="14" customFormat="1">
      <c r="A604" s="22" t="s">
        <v>55</v>
      </c>
      <c r="B604" s="15">
        <v>8.2100000000000009</v>
      </c>
    </row>
    <row r="605" spans="1:2" s="14" customFormat="1">
      <c r="A605" s="22" t="s">
        <v>57</v>
      </c>
      <c r="B605" s="15">
        <v>8.19</v>
      </c>
    </row>
    <row r="606" spans="1:2" s="14" customFormat="1">
      <c r="A606" s="22" t="s">
        <v>59</v>
      </c>
      <c r="B606" s="15">
        <v>8.7899999999999991</v>
      </c>
    </row>
    <row r="607" spans="1:2" s="14" customFormat="1">
      <c r="A607" s="22" t="s">
        <v>61</v>
      </c>
      <c r="B607" s="15">
        <v>9.08</v>
      </c>
    </row>
    <row r="608" spans="1:2" s="14" customFormat="1">
      <c r="A608" s="22" t="s">
        <v>63</v>
      </c>
      <c r="B608" s="15">
        <v>9.34</v>
      </c>
    </row>
    <row r="609" spans="1:2" s="14" customFormat="1">
      <c r="A609" s="22" t="s">
        <v>65</v>
      </c>
      <c r="B609" s="15">
        <v>9</v>
      </c>
    </row>
    <row r="610" spans="1:2" s="14" customFormat="1">
      <c r="A610" s="22" t="s">
        <v>67</v>
      </c>
      <c r="B610" s="15">
        <v>8.64</v>
      </c>
    </row>
    <row r="611" spans="1:2" s="14" customFormat="1">
      <c r="A611" s="22" t="s">
        <v>69</v>
      </c>
      <c r="B611" s="15">
        <v>8.76</v>
      </c>
    </row>
    <row r="612" spans="1:2" s="14" customFormat="1">
      <c r="A612" s="22" t="s">
        <v>71</v>
      </c>
      <c r="B612" s="15">
        <v>9</v>
      </c>
    </row>
    <row r="613" spans="1:2" s="14" customFormat="1">
      <c r="A613" s="18">
        <v>29221</v>
      </c>
      <c r="B613" s="15">
        <v>8.9</v>
      </c>
    </row>
    <row r="614" spans="1:2" s="14" customFormat="1">
      <c r="A614" s="22" t="s">
        <v>51</v>
      </c>
      <c r="B614" s="15">
        <v>9.09</v>
      </c>
    </row>
    <row r="615" spans="1:2" s="14" customFormat="1">
      <c r="A615" s="22" t="s">
        <v>53</v>
      </c>
      <c r="B615" s="15">
        <v>9.52</v>
      </c>
    </row>
    <row r="616" spans="1:2" s="14" customFormat="1">
      <c r="A616" s="22" t="s">
        <v>55</v>
      </c>
      <c r="B616" s="15">
        <v>9.69</v>
      </c>
    </row>
    <row r="617" spans="1:2" s="14" customFormat="1">
      <c r="A617" s="22" t="s">
        <v>57</v>
      </c>
      <c r="B617" s="15">
        <v>9.83</v>
      </c>
    </row>
    <row r="618" spans="1:2" s="14" customFormat="1">
      <c r="A618" s="22" t="s">
        <v>59</v>
      </c>
      <c r="B618" s="15">
        <v>9.8699999999999992</v>
      </c>
    </row>
    <row r="619" spans="1:2" s="14" customFormat="1">
      <c r="A619" s="22" t="s">
        <v>61</v>
      </c>
      <c r="B619" s="15">
        <v>10.119999999999999</v>
      </c>
    </row>
    <row r="620" spans="1:2" s="14" customFormat="1">
      <c r="A620" s="22" t="s">
        <v>63</v>
      </c>
      <c r="B620" s="15">
        <v>10.47</v>
      </c>
    </row>
    <row r="621" spans="1:2" s="14" customFormat="1">
      <c r="A621" s="22" t="s">
        <v>65</v>
      </c>
      <c r="B621" s="15">
        <v>10.37</v>
      </c>
    </row>
    <row r="622" spans="1:2" s="14" customFormat="1">
      <c r="A622" s="22" t="s">
        <v>67</v>
      </c>
      <c r="B622" s="15">
        <v>9.74</v>
      </c>
    </row>
    <row r="623" spans="1:2" s="14" customFormat="1">
      <c r="A623" s="22" t="s">
        <v>69</v>
      </c>
      <c r="B623" s="15">
        <v>8.61</v>
      </c>
    </row>
    <row r="624" spans="1:2" s="14" customFormat="1">
      <c r="A624" s="22" t="s">
        <v>71</v>
      </c>
      <c r="B624" s="15">
        <v>8.06</v>
      </c>
    </row>
    <row r="625" spans="1:2" s="14" customFormat="1">
      <c r="A625" s="18">
        <v>29587</v>
      </c>
      <c r="B625" s="15">
        <v>7.76</v>
      </c>
    </row>
    <row r="626" spans="1:2" s="14" customFormat="1">
      <c r="A626" s="22" t="s">
        <v>51</v>
      </c>
      <c r="B626" s="15">
        <v>8.27</v>
      </c>
    </row>
    <row r="627" spans="1:2" s="14" customFormat="1">
      <c r="A627" s="22" t="s">
        <v>53</v>
      </c>
      <c r="B627" s="15">
        <v>8.52</v>
      </c>
    </row>
    <row r="628" spans="1:2" s="14" customFormat="1">
      <c r="A628" s="22" t="s">
        <v>55</v>
      </c>
      <c r="B628" s="15">
        <v>7.95</v>
      </c>
    </row>
    <row r="629" spans="1:2" s="14" customFormat="1">
      <c r="A629" s="22" t="s">
        <v>57</v>
      </c>
      <c r="B629" s="15">
        <v>7.48</v>
      </c>
    </row>
    <row r="630" spans="1:2" s="14" customFormat="1">
      <c r="A630" s="22" t="s">
        <v>59</v>
      </c>
      <c r="B630" s="15">
        <v>6.95</v>
      </c>
    </row>
    <row r="631" spans="1:2" s="14" customFormat="1">
      <c r="A631" s="22" t="s">
        <v>61</v>
      </c>
      <c r="B631" s="15">
        <v>7.08</v>
      </c>
    </row>
    <row r="632" spans="1:2" s="14" customFormat="1">
      <c r="A632" s="22" t="s">
        <v>63</v>
      </c>
      <c r="B632" s="15">
        <v>7.14</v>
      </c>
    </row>
    <row r="633" spans="1:2" s="14" customFormat="1">
      <c r="A633" s="22" t="s">
        <v>65</v>
      </c>
      <c r="B633" s="15">
        <v>7.1</v>
      </c>
    </row>
    <row r="634" spans="1:2" s="14" customFormat="1">
      <c r="A634" s="22" t="s">
        <v>67</v>
      </c>
      <c r="B634" s="15">
        <v>7.16</v>
      </c>
    </row>
    <row r="635" spans="1:2" s="14" customFormat="1">
      <c r="A635" s="22" t="s">
        <v>69</v>
      </c>
      <c r="B635" s="15">
        <v>7.24</v>
      </c>
    </row>
    <row r="636" spans="1:2" s="14" customFormat="1">
      <c r="A636" s="22" t="s">
        <v>71</v>
      </c>
      <c r="B636" s="15">
        <v>7.1</v>
      </c>
    </row>
    <row r="637" spans="1:2" s="14" customFormat="1">
      <c r="A637" s="18">
        <v>29952</v>
      </c>
      <c r="B637" s="15">
        <v>7.07</v>
      </c>
    </row>
    <row r="638" spans="1:2" s="14" customFormat="1">
      <c r="A638" s="22" t="s">
        <v>51</v>
      </c>
      <c r="B638" s="15">
        <v>7.06</v>
      </c>
    </row>
    <row r="639" spans="1:2" s="14" customFormat="1">
      <c r="A639" s="22" t="s">
        <v>53</v>
      </c>
      <c r="B639" s="15">
        <v>6.56</v>
      </c>
    </row>
    <row r="640" spans="1:2" s="14" customFormat="1">
      <c r="A640" s="22" t="s">
        <v>55</v>
      </c>
      <c r="B640" s="15">
        <v>6.06</v>
      </c>
    </row>
    <row r="641" spans="1:2" s="14" customFormat="1">
      <c r="A641" s="22" t="s">
        <v>57</v>
      </c>
      <c r="B641" s="15">
        <v>6.15</v>
      </c>
    </row>
    <row r="642" spans="1:2" s="14" customFormat="1">
      <c r="A642" s="22" t="s">
        <v>59</v>
      </c>
      <c r="B642" s="15">
        <v>6.21</v>
      </c>
    </row>
    <row r="643" spans="1:2" s="14" customFormat="1">
      <c r="A643" s="22" t="s">
        <v>61</v>
      </c>
      <c r="B643" s="15">
        <v>5.83</v>
      </c>
    </row>
    <row r="644" spans="1:2" s="14" customFormat="1">
      <c r="A644" s="22" t="s">
        <v>63</v>
      </c>
      <c r="B644" s="15">
        <v>5.53</v>
      </c>
    </row>
    <row r="645" spans="1:2" s="14" customFormat="1">
      <c r="A645" s="22" t="s">
        <v>65</v>
      </c>
      <c r="B645" s="15">
        <v>5.21</v>
      </c>
    </row>
    <row r="646" spans="1:2" s="14" customFormat="1">
      <c r="A646" s="22" t="s">
        <v>67</v>
      </c>
      <c r="B646" s="15">
        <v>5.18</v>
      </c>
    </row>
    <row r="647" spans="1:2" s="14" customFormat="1">
      <c r="A647" s="22" t="s">
        <v>69</v>
      </c>
      <c r="B647" s="15">
        <v>5.35</v>
      </c>
    </row>
    <row r="648" spans="1:2" s="14" customFormat="1">
      <c r="A648" s="22" t="s">
        <v>71</v>
      </c>
      <c r="B648" s="15">
        <v>5.53</v>
      </c>
    </row>
    <row r="649" spans="1:2" s="14" customFormat="1">
      <c r="A649" s="18">
        <v>30317</v>
      </c>
      <c r="B649" s="15">
        <v>5.43</v>
      </c>
    </row>
    <row r="650" spans="1:2" s="14" customFormat="1">
      <c r="A650" s="22" t="s">
        <v>51</v>
      </c>
      <c r="B650" s="15">
        <v>5.59</v>
      </c>
    </row>
    <row r="651" spans="1:2" s="14" customFormat="1">
      <c r="A651" s="22" t="s">
        <v>53</v>
      </c>
      <c r="B651" s="15">
        <v>5.59</v>
      </c>
    </row>
    <row r="652" spans="1:2" s="14" customFormat="1">
      <c r="A652" s="22" t="s">
        <v>55</v>
      </c>
      <c r="B652" s="15">
        <v>5.64</v>
      </c>
    </row>
    <row r="653" spans="1:2" s="14" customFormat="1">
      <c r="A653" s="22" t="s">
        <v>57</v>
      </c>
      <c r="B653" s="15">
        <v>5.66</v>
      </c>
    </row>
    <row r="654" spans="1:2" s="14" customFormat="1">
      <c r="A654" s="22" t="s">
        <v>59</v>
      </c>
      <c r="B654" s="15">
        <v>5.67</v>
      </c>
    </row>
    <row r="655" spans="1:2" s="14" customFormat="1">
      <c r="A655" s="22" t="s">
        <v>61</v>
      </c>
      <c r="B655" s="15">
        <v>5.69</v>
      </c>
    </row>
    <row r="656" spans="1:2" s="14" customFormat="1">
      <c r="A656" s="22" t="s">
        <v>63</v>
      </c>
      <c r="B656" s="15">
        <v>6.04</v>
      </c>
    </row>
    <row r="657" spans="1:2" s="14" customFormat="1">
      <c r="A657" s="22" t="s">
        <v>65</v>
      </c>
      <c r="B657" s="15">
        <v>6.4</v>
      </c>
    </row>
    <row r="658" spans="1:2" s="14" customFormat="1">
      <c r="A658" s="22" t="s">
        <v>67</v>
      </c>
      <c r="B658" s="15">
        <v>6.13</v>
      </c>
    </row>
    <row r="659" spans="1:2" s="14" customFormat="1">
      <c r="A659" s="22" t="s">
        <v>69</v>
      </c>
      <c r="B659" s="15">
        <v>5.69</v>
      </c>
    </row>
    <row r="660" spans="1:2" s="14" customFormat="1">
      <c r="A660" s="22" t="s">
        <v>71</v>
      </c>
      <c r="B660" s="15">
        <v>5.77</v>
      </c>
    </row>
    <row r="661" spans="1:2" s="14" customFormat="1">
      <c r="A661" s="18">
        <v>30682</v>
      </c>
      <c r="B661" s="15">
        <v>5.81</v>
      </c>
    </row>
    <row r="662" spans="1:2" s="14" customFormat="1">
      <c r="A662" s="22" t="s">
        <v>51</v>
      </c>
      <c r="B662" s="15">
        <v>5.66</v>
      </c>
    </row>
    <row r="663" spans="1:2" s="14" customFormat="1">
      <c r="A663" s="22" t="s">
        <v>53</v>
      </c>
      <c r="B663" s="15">
        <v>5.7</v>
      </c>
    </row>
    <row r="664" spans="1:2" s="14" customFormat="1">
      <c r="A664" s="22" t="s">
        <v>55</v>
      </c>
      <c r="B664" s="15">
        <v>5.91</v>
      </c>
    </row>
    <row r="665" spans="1:2" s="14" customFormat="1">
      <c r="A665" s="22" t="s">
        <v>57</v>
      </c>
      <c r="B665" s="15">
        <v>6.26</v>
      </c>
    </row>
    <row r="666" spans="1:2" s="14" customFormat="1">
      <c r="A666" s="22" t="s">
        <v>59</v>
      </c>
      <c r="B666" s="15">
        <v>6.46</v>
      </c>
    </row>
    <row r="667" spans="1:2" s="14" customFormat="1">
      <c r="A667" s="22" t="s">
        <v>61</v>
      </c>
      <c r="B667" s="15">
        <v>6.73</v>
      </c>
    </row>
    <row r="668" spans="1:2" s="14" customFormat="1">
      <c r="A668" s="22" t="s">
        <v>63</v>
      </c>
      <c r="B668" s="15">
        <v>7.06</v>
      </c>
    </row>
    <row r="669" spans="1:2" s="14" customFormat="1">
      <c r="A669" s="22" t="s">
        <v>65</v>
      </c>
      <c r="B669" s="15">
        <v>7.24</v>
      </c>
    </row>
    <row r="670" spans="1:2" s="14" customFormat="1">
      <c r="A670" s="22" t="s">
        <v>67</v>
      </c>
      <c r="B670" s="15">
        <v>7.35</v>
      </c>
    </row>
    <row r="671" spans="1:2" s="14" customFormat="1">
      <c r="A671" s="22" t="s">
        <v>69</v>
      </c>
      <c r="B671" s="15">
        <v>7.76</v>
      </c>
    </row>
    <row r="672" spans="1:2" s="14" customFormat="1">
      <c r="A672" s="22" t="s">
        <v>71</v>
      </c>
      <c r="B672" s="15">
        <v>8.07</v>
      </c>
    </row>
    <row r="673" spans="1:2" s="14" customFormat="1">
      <c r="A673" s="18">
        <v>31048</v>
      </c>
      <c r="B673" s="15">
        <v>8.27</v>
      </c>
    </row>
    <row r="674" spans="1:2" s="14" customFormat="1">
      <c r="A674" s="22" t="s">
        <v>51</v>
      </c>
      <c r="B674" s="15">
        <v>8.5299999999999994</v>
      </c>
    </row>
    <row r="675" spans="1:2" s="14" customFormat="1">
      <c r="A675" s="22" t="s">
        <v>53</v>
      </c>
      <c r="B675" s="15">
        <v>8.82</v>
      </c>
    </row>
    <row r="676" spans="1:2" s="14" customFormat="1">
      <c r="A676" s="22" t="s">
        <v>55</v>
      </c>
      <c r="B676" s="15">
        <v>8.65</v>
      </c>
    </row>
    <row r="677" spans="1:2" s="14" customFormat="1">
      <c r="A677" s="22" t="s">
        <v>57</v>
      </c>
      <c r="B677" s="15">
        <v>8.43</v>
      </c>
    </row>
    <row r="678" spans="1:2" s="14" customFormat="1">
      <c r="A678" s="22" t="s">
        <v>59</v>
      </c>
      <c r="B678" s="15">
        <v>8.15</v>
      </c>
    </row>
    <row r="679" spans="1:2" s="14" customFormat="1">
      <c r="A679" s="22" t="s">
        <v>61</v>
      </c>
      <c r="B679" s="15">
        <v>7.88</v>
      </c>
    </row>
    <row r="680" spans="1:2" s="14" customFormat="1">
      <c r="A680" s="22" t="s">
        <v>63</v>
      </c>
      <c r="B680" s="15">
        <v>7.9</v>
      </c>
    </row>
    <row r="681" spans="1:2" s="14" customFormat="1">
      <c r="A681" s="22" t="s">
        <v>65</v>
      </c>
      <c r="B681" s="15">
        <v>7.75</v>
      </c>
    </row>
    <row r="682" spans="1:2" s="14" customFormat="1">
      <c r="A682" s="22" t="s">
        <v>67</v>
      </c>
      <c r="B682" s="15">
        <v>7.64</v>
      </c>
    </row>
    <row r="683" spans="1:2" s="14" customFormat="1">
      <c r="A683" s="22" t="s">
        <v>69</v>
      </c>
      <c r="B683" s="15">
        <v>7.69</v>
      </c>
    </row>
    <row r="684" spans="1:2" s="14" customFormat="1">
      <c r="A684" s="22" t="s">
        <v>71</v>
      </c>
      <c r="B684" s="15">
        <v>7.63</v>
      </c>
    </row>
    <row r="685" spans="1:2" s="14" customFormat="1">
      <c r="A685" s="18">
        <v>31413</v>
      </c>
      <c r="B685" s="15">
        <v>7.64</v>
      </c>
    </row>
    <row r="686" spans="1:2" s="14" customFormat="1">
      <c r="A686" s="22" t="s">
        <v>51</v>
      </c>
      <c r="B686" s="15">
        <v>7.74</v>
      </c>
    </row>
    <row r="687" spans="1:2" s="14" customFormat="1">
      <c r="A687" s="22" t="s">
        <v>53</v>
      </c>
      <c r="B687" s="15">
        <v>7.9</v>
      </c>
    </row>
    <row r="688" spans="1:2" s="14" customFormat="1">
      <c r="A688" s="22" t="s">
        <v>55</v>
      </c>
      <c r="B688" s="15">
        <v>7.77</v>
      </c>
    </row>
    <row r="689" spans="1:2" s="14" customFormat="1">
      <c r="A689" s="22" t="s">
        <v>57</v>
      </c>
      <c r="B689" s="15">
        <v>7.74</v>
      </c>
    </row>
    <row r="690" spans="1:2" s="14" customFormat="1">
      <c r="A690" s="22" t="s">
        <v>59</v>
      </c>
      <c r="B690" s="15">
        <v>7.73</v>
      </c>
    </row>
    <row r="691" spans="1:2" s="14" customFormat="1">
      <c r="A691" s="22" t="s">
        <v>61</v>
      </c>
      <c r="B691" s="15">
        <v>7.62</v>
      </c>
    </row>
    <row r="692" spans="1:2" s="14" customFormat="1">
      <c r="A692" s="22" t="s">
        <v>63</v>
      </c>
      <c r="B692" s="15">
        <v>7.45</v>
      </c>
    </row>
    <row r="693" spans="1:2" s="14" customFormat="1">
      <c r="A693" s="22" t="s">
        <v>65</v>
      </c>
      <c r="B693" s="15">
        <v>7.36</v>
      </c>
    </row>
    <row r="694" spans="1:2" s="14" customFormat="1">
      <c r="A694" s="22" t="s">
        <v>67</v>
      </c>
      <c r="B694" s="15">
        <v>7.17</v>
      </c>
    </row>
    <row r="695" spans="1:2" s="14" customFormat="1">
      <c r="A695" s="22" t="s">
        <v>69</v>
      </c>
      <c r="B695" s="15">
        <v>7.06</v>
      </c>
    </row>
    <row r="696" spans="1:2" s="14" customFormat="1">
      <c r="A696" s="22" t="s">
        <v>71</v>
      </c>
      <c r="B696" s="15">
        <v>6.74</v>
      </c>
    </row>
    <row r="697" spans="1:2" s="14" customFormat="1">
      <c r="A697" s="18">
        <v>31778</v>
      </c>
      <c r="B697" s="15">
        <v>6.22</v>
      </c>
    </row>
    <row r="698" spans="1:2" s="14" customFormat="1">
      <c r="A698" s="22" t="s">
        <v>51</v>
      </c>
      <c r="B698" s="15">
        <v>5.94</v>
      </c>
    </row>
    <row r="699" spans="1:2" s="14" customFormat="1">
      <c r="A699" s="22" t="s">
        <v>53</v>
      </c>
      <c r="B699" s="15">
        <v>5.91</v>
      </c>
    </row>
    <row r="700" spans="1:2" s="14" customFormat="1">
      <c r="A700" s="22" t="s">
        <v>55</v>
      </c>
      <c r="B700" s="15">
        <v>5.65</v>
      </c>
    </row>
    <row r="701" spans="1:2" s="14" customFormat="1">
      <c r="A701" s="22" t="s">
        <v>57</v>
      </c>
      <c r="B701" s="15">
        <v>5.46</v>
      </c>
    </row>
    <row r="702" spans="1:2" s="14" customFormat="1">
      <c r="A702" s="22" t="s">
        <v>59</v>
      </c>
      <c r="B702" s="15">
        <v>5.57</v>
      </c>
    </row>
    <row r="703" spans="1:2" s="14" customFormat="1">
      <c r="A703" s="22" t="s">
        <v>61</v>
      </c>
      <c r="B703" s="15">
        <v>5.58</v>
      </c>
    </row>
    <row r="704" spans="1:2" s="14" customFormat="1">
      <c r="A704" s="22" t="s">
        <v>63</v>
      </c>
      <c r="B704" s="15">
        <v>5.33</v>
      </c>
    </row>
    <row r="705" spans="1:2" s="14" customFormat="1">
      <c r="A705" s="22" t="s">
        <v>65</v>
      </c>
      <c r="B705" s="15">
        <v>5.22</v>
      </c>
    </row>
    <row r="706" spans="1:2" s="14" customFormat="1">
      <c r="A706" s="22" t="s">
        <v>67</v>
      </c>
      <c r="B706" s="15">
        <v>4.99</v>
      </c>
    </row>
    <row r="707" spans="1:2" s="14" customFormat="1">
      <c r="A707" s="22" t="s">
        <v>69</v>
      </c>
      <c r="B707" s="15">
        <v>4.5599999999999996</v>
      </c>
    </row>
    <row r="708" spans="1:2" s="14" customFormat="1">
      <c r="A708" s="22" t="s">
        <v>71</v>
      </c>
      <c r="B708" s="15">
        <v>4.07</v>
      </c>
    </row>
    <row r="709" spans="1:2" s="14" customFormat="1">
      <c r="A709" s="18">
        <v>32143</v>
      </c>
      <c r="B709" s="15">
        <v>3.8</v>
      </c>
    </row>
    <row r="710" spans="1:2" s="14" customFormat="1">
      <c r="A710" s="22" t="s">
        <v>51</v>
      </c>
      <c r="B710" s="15">
        <v>3.84</v>
      </c>
    </row>
    <row r="711" spans="1:2" s="14" customFormat="1">
      <c r="A711" s="22" t="s">
        <v>53</v>
      </c>
      <c r="B711" s="15">
        <v>4.04</v>
      </c>
    </row>
    <row r="712" spans="1:2" s="14" customFormat="1">
      <c r="A712" s="22" t="s">
        <v>55</v>
      </c>
      <c r="B712" s="15">
        <v>3.75</v>
      </c>
    </row>
    <row r="713" spans="1:2" s="14" customFormat="1">
      <c r="A713" s="22" t="s">
        <v>57</v>
      </c>
      <c r="B713" s="15">
        <v>3.63</v>
      </c>
    </row>
    <row r="714" spans="1:2" s="14" customFormat="1">
      <c r="A714" s="22" t="s">
        <v>59</v>
      </c>
      <c r="B714" s="15">
        <v>3.66</v>
      </c>
    </row>
    <row r="715" spans="1:2" s="14" customFormat="1">
      <c r="A715" s="22" t="s">
        <v>61</v>
      </c>
      <c r="B715" s="15">
        <v>3.21</v>
      </c>
    </row>
    <row r="716" spans="1:2" s="14" customFormat="1">
      <c r="A716" s="22" t="s">
        <v>63</v>
      </c>
      <c r="B716" s="15">
        <v>3.13</v>
      </c>
    </row>
    <row r="717" spans="1:2" s="14" customFormat="1">
      <c r="A717" s="22" t="s">
        <v>65</v>
      </c>
      <c r="B717" s="15">
        <v>2.91</v>
      </c>
    </row>
    <row r="718" spans="1:2" s="14" customFormat="1">
      <c r="A718" s="22" t="s">
        <v>67</v>
      </c>
      <c r="B718" s="15">
        <v>2.86</v>
      </c>
    </row>
    <row r="719" spans="1:2" s="14" customFormat="1">
      <c r="A719" s="22" t="s">
        <v>69</v>
      </c>
      <c r="B719" s="15">
        <v>3.13</v>
      </c>
    </row>
    <row r="720" spans="1:2" s="14" customFormat="1">
      <c r="A720" s="22" t="s">
        <v>71</v>
      </c>
      <c r="B720" s="15">
        <v>3.22</v>
      </c>
    </row>
    <row r="721" spans="1:2" s="14" customFormat="1">
      <c r="A721" s="18">
        <v>32509</v>
      </c>
      <c r="B721" s="15">
        <v>3</v>
      </c>
    </row>
    <row r="722" spans="1:2" s="14" customFormat="1">
      <c r="A722" s="22" t="s">
        <v>51</v>
      </c>
      <c r="B722" s="15">
        <v>2.93</v>
      </c>
    </row>
    <row r="723" spans="1:2" s="14" customFormat="1">
      <c r="A723" s="22" t="s">
        <v>53</v>
      </c>
      <c r="B723" s="15">
        <v>2.95</v>
      </c>
    </row>
    <row r="724" spans="1:2" s="14" customFormat="1">
      <c r="A724" s="22" t="s">
        <v>55</v>
      </c>
      <c r="B724" s="15">
        <v>2.87</v>
      </c>
    </row>
    <row r="725" spans="1:2" s="14" customFormat="1">
      <c r="A725" s="22" t="s">
        <v>57</v>
      </c>
      <c r="B725" s="15">
        <v>2.96</v>
      </c>
    </row>
    <row r="726" spans="1:2" s="14" customFormat="1">
      <c r="A726" s="22" t="s">
        <v>59</v>
      </c>
      <c r="B726" s="15">
        <v>3.07</v>
      </c>
    </row>
    <row r="727" spans="1:2" s="14" customFormat="1">
      <c r="A727" s="22" t="s">
        <v>61</v>
      </c>
      <c r="B727" s="15">
        <v>3.04</v>
      </c>
    </row>
    <row r="728" spans="1:2" s="14" customFormat="1">
      <c r="A728" s="22" t="s">
        <v>63</v>
      </c>
      <c r="B728" s="15">
        <v>3.02</v>
      </c>
    </row>
    <row r="729" spans="1:2" s="14" customFormat="1">
      <c r="A729" s="22" t="s">
        <v>65</v>
      </c>
      <c r="B729" s="15">
        <v>2.95</v>
      </c>
    </row>
    <row r="730" spans="1:2" s="14" customFormat="1">
      <c r="A730" s="22" t="s">
        <v>67</v>
      </c>
      <c r="B730" s="15">
        <v>3.02</v>
      </c>
    </row>
    <row r="731" spans="1:2" s="14" customFormat="1">
      <c r="A731" s="22" t="s">
        <v>69</v>
      </c>
      <c r="B731" s="15">
        <v>3.1</v>
      </c>
    </row>
    <row r="732" spans="1:2" s="14" customFormat="1">
      <c r="A732" s="22" t="s">
        <v>71</v>
      </c>
      <c r="B732" s="15">
        <v>3.06</v>
      </c>
    </row>
    <row r="733" spans="1:2" s="14" customFormat="1">
      <c r="A733" s="18">
        <v>32874</v>
      </c>
      <c r="B733" s="15">
        <v>2.98</v>
      </c>
    </row>
    <row r="734" spans="1:2" s="14" customFormat="1">
      <c r="A734" s="22" t="s">
        <v>51</v>
      </c>
      <c r="B734" s="15">
        <v>3.25</v>
      </c>
    </row>
    <row r="735" spans="1:2" s="14" customFormat="1">
      <c r="A735" s="22" t="s">
        <v>53</v>
      </c>
      <c r="B735" s="15">
        <v>3.5</v>
      </c>
    </row>
    <row r="736" spans="1:2" s="14" customFormat="1">
      <c r="A736" s="22" t="s">
        <v>55</v>
      </c>
      <c r="B736" s="15">
        <v>3.68</v>
      </c>
    </row>
    <row r="737" spans="1:2" s="14" customFormat="1">
      <c r="A737" s="22" t="s">
        <v>57</v>
      </c>
      <c r="B737" s="15">
        <v>4.1399999999999997</v>
      </c>
    </row>
    <row r="738" spans="1:2" s="14" customFormat="1">
      <c r="A738" s="22" t="s">
        <v>59</v>
      </c>
      <c r="B738" s="15">
        <v>4.1399999999999997</v>
      </c>
    </row>
    <row r="739" spans="1:2" s="14" customFormat="1">
      <c r="A739" s="22" t="s">
        <v>61</v>
      </c>
      <c r="B739" s="15">
        <v>4.33</v>
      </c>
    </row>
    <row r="740" spans="1:2" s="14" customFormat="1">
      <c r="A740" s="22" t="s">
        <v>63</v>
      </c>
      <c r="B740" s="15">
        <v>4.4800000000000004</v>
      </c>
    </row>
    <row r="741" spans="1:2" s="14" customFormat="1">
      <c r="A741" s="22" t="s">
        <v>65</v>
      </c>
      <c r="B741" s="15">
        <v>4.62</v>
      </c>
    </row>
    <row r="742" spans="1:2" s="14" customFormat="1">
      <c r="A742" s="22" t="s">
        <v>67</v>
      </c>
      <c r="B742" s="15">
        <v>4.95</v>
      </c>
    </row>
    <row r="743" spans="1:2" s="14" customFormat="1">
      <c r="A743" s="22" t="s">
        <v>69</v>
      </c>
      <c r="B743" s="15">
        <v>5.29</v>
      </c>
    </row>
    <row r="744" spans="1:2" s="14" customFormat="1">
      <c r="A744" s="22" t="s">
        <v>71</v>
      </c>
      <c r="B744" s="15">
        <v>5.6</v>
      </c>
    </row>
    <row r="745" spans="1:2" s="14" customFormat="1">
      <c r="A745" s="18">
        <v>33239</v>
      </c>
      <c r="B745" s="15">
        <v>5.71</v>
      </c>
    </row>
    <row r="746" spans="1:2" s="14" customFormat="1">
      <c r="A746" s="22" t="s">
        <v>51</v>
      </c>
      <c r="B746" s="15">
        <v>5.77</v>
      </c>
    </row>
    <row r="747" spans="1:2" s="14" customFormat="1">
      <c r="A747" s="22" t="s">
        <v>53</v>
      </c>
      <c r="B747" s="15">
        <v>5.73</v>
      </c>
    </row>
    <row r="748" spans="1:2" s="14" customFormat="1">
      <c r="A748" s="22" t="s">
        <v>55</v>
      </c>
      <c r="B748" s="15">
        <v>5.65</v>
      </c>
    </row>
    <row r="749" spans="1:2" s="14" customFormat="1">
      <c r="A749" s="22" t="s">
        <v>57</v>
      </c>
      <c r="B749" s="15">
        <v>5.67</v>
      </c>
    </row>
    <row r="750" spans="1:2" s="14" customFormat="1">
      <c r="A750" s="22" t="s">
        <v>59</v>
      </c>
      <c r="B750" s="15">
        <v>5.47</v>
      </c>
    </row>
    <row r="751" spans="1:2" s="14" customFormat="1">
      <c r="A751" s="22" t="s">
        <v>61</v>
      </c>
      <c r="B751" s="15">
        <v>5.42</v>
      </c>
    </row>
    <row r="752" spans="1:2" s="14" customFormat="1">
      <c r="A752" s="22" t="s">
        <v>63</v>
      </c>
      <c r="B752" s="15">
        <v>5.4</v>
      </c>
    </row>
    <row r="753" spans="1:4" s="14" customFormat="1">
      <c r="A753" s="22" t="s">
        <v>65</v>
      </c>
      <c r="B753" s="15">
        <v>5.28</v>
      </c>
    </row>
    <row r="754" spans="1:4" s="14" customFormat="1">
      <c r="A754" s="22" t="s">
        <v>67</v>
      </c>
      <c r="B754" s="15">
        <v>5.28</v>
      </c>
    </row>
    <row r="755" spans="1:4" s="14" customFormat="1">
      <c r="A755" s="22" t="s">
        <v>69</v>
      </c>
      <c r="B755" s="15">
        <v>5.36</v>
      </c>
    </row>
    <row r="756" spans="1:4" s="14" customFormat="1">
      <c r="A756" s="22" t="s">
        <v>71</v>
      </c>
      <c r="B756" s="15">
        <v>5.14</v>
      </c>
      <c r="D756" s="23">
        <f>AVERAGE(B745:B756)</f>
        <v>5.4899999999999993</v>
      </c>
    </row>
    <row r="757" spans="1:4" s="14" customFormat="1">
      <c r="A757" s="18">
        <v>33604</v>
      </c>
      <c r="B757" s="15">
        <v>5</v>
      </c>
    </row>
    <row r="758" spans="1:4" s="14" customFormat="1">
      <c r="A758" s="22" t="s">
        <v>51</v>
      </c>
      <c r="B758" s="15">
        <v>4.83</v>
      </c>
    </row>
    <row r="759" spans="1:4" s="14" customFormat="1">
      <c r="A759" s="22" t="s">
        <v>53</v>
      </c>
      <c r="B759" s="15">
        <v>4.96</v>
      </c>
    </row>
    <row r="760" spans="1:4" s="14" customFormat="1">
      <c r="A760" s="22" t="s">
        <v>55</v>
      </c>
      <c r="B760" s="15">
        <v>4.95</v>
      </c>
    </row>
    <row r="761" spans="1:4" s="14" customFormat="1">
      <c r="A761" s="22" t="s">
        <v>57</v>
      </c>
      <c r="B761" s="15">
        <v>5.0199999999999996</v>
      </c>
    </row>
    <row r="762" spans="1:4" s="14" customFormat="1">
      <c r="A762" s="22" t="s">
        <v>59</v>
      </c>
      <c r="B762" s="15">
        <v>5.09</v>
      </c>
    </row>
    <row r="763" spans="1:4" s="14" customFormat="1">
      <c r="A763" s="22" t="s">
        <v>61</v>
      </c>
      <c r="B763" s="15">
        <v>5.15</v>
      </c>
    </row>
    <row r="764" spans="1:4" s="14" customFormat="1">
      <c r="A764" s="22" t="s">
        <v>63</v>
      </c>
      <c r="B764" s="15">
        <v>5.05</v>
      </c>
    </row>
    <row r="765" spans="1:4" s="14" customFormat="1">
      <c r="A765" s="22" t="s">
        <v>65</v>
      </c>
      <c r="B765" s="15">
        <v>5.09</v>
      </c>
    </row>
    <row r="766" spans="1:4" s="14" customFormat="1">
      <c r="A766" s="22" t="s">
        <v>67</v>
      </c>
      <c r="B766" s="15">
        <v>4.99</v>
      </c>
    </row>
    <row r="767" spans="1:4" s="14" customFormat="1">
      <c r="A767" s="22" t="s">
        <v>69</v>
      </c>
      <c r="B767" s="15">
        <v>5.03</v>
      </c>
    </row>
    <row r="768" spans="1:4" s="14" customFormat="1">
      <c r="A768" s="22" t="s">
        <v>71</v>
      </c>
      <c r="B768" s="15">
        <v>4.91</v>
      </c>
      <c r="D768" s="23">
        <f>AVERAGE(B757:B768)</f>
        <v>5.0058333333333342</v>
      </c>
    </row>
    <row r="769" spans="1:4" s="14" customFormat="1">
      <c r="A769" s="18">
        <v>33970</v>
      </c>
      <c r="B769" s="15">
        <v>5.03</v>
      </c>
    </row>
    <row r="770" spans="1:4" s="14" customFormat="1">
      <c r="A770" s="22" t="s">
        <v>51</v>
      </c>
      <c r="B770" s="15">
        <v>5.01</v>
      </c>
    </row>
    <row r="771" spans="1:4" s="14" customFormat="1">
      <c r="A771" s="22" t="s">
        <v>53</v>
      </c>
      <c r="B771" s="15">
        <v>5.14</v>
      </c>
    </row>
    <row r="772" spans="1:4" s="14" customFormat="1">
      <c r="A772" s="22" t="s">
        <v>55</v>
      </c>
      <c r="B772" s="15">
        <v>5.16</v>
      </c>
    </row>
    <row r="773" spans="1:4" s="14" customFormat="1">
      <c r="A773" s="22" t="s">
        <v>57</v>
      </c>
      <c r="B773" s="15">
        <v>5.05</v>
      </c>
    </row>
    <row r="774" spans="1:4" s="14" customFormat="1">
      <c r="A774" s="22" t="s">
        <v>59</v>
      </c>
      <c r="B774" s="15">
        <v>4.93</v>
      </c>
    </row>
    <row r="775" spans="1:4" s="14" customFormat="1">
      <c r="A775" s="22" t="s">
        <v>61</v>
      </c>
      <c r="B775" s="15">
        <v>5.05</v>
      </c>
    </row>
    <row r="776" spans="1:4" s="14" customFormat="1">
      <c r="A776" s="22" t="s">
        <v>63</v>
      </c>
      <c r="B776" s="15">
        <v>5.14</v>
      </c>
    </row>
    <row r="777" spans="1:4" s="14" customFormat="1">
      <c r="A777" s="22" t="s">
        <v>65</v>
      </c>
      <c r="B777" s="15">
        <v>4.95</v>
      </c>
    </row>
    <row r="778" spans="1:4" s="14" customFormat="1">
      <c r="A778" s="22" t="s">
        <v>67</v>
      </c>
      <c r="B778" s="15">
        <v>4.97</v>
      </c>
    </row>
    <row r="779" spans="1:4" s="14" customFormat="1">
      <c r="A779" s="22" t="s">
        <v>69</v>
      </c>
      <c r="B779" s="15">
        <v>5.14</v>
      </c>
    </row>
    <row r="780" spans="1:4" s="14" customFormat="1">
      <c r="A780" s="22" t="s">
        <v>71</v>
      </c>
      <c r="B780" s="15">
        <v>5.16</v>
      </c>
      <c r="D780" s="23">
        <f>AVERAGE(B769:B780)</f>
        <v>5.060833333333334</v>
      </c>
    </row>
    <row r="781" spans="1:4" s="14" customFormat="1">
      <c r="A781" s="18">
        <v>34335</v>
      </c>
      <c r="B781" s="15">
        <v>5.04</v>
      </c>
    </row>
    <row r="782" spans="1:4" s="14" customFormat="1">
      <c r="A782" s="22" t="s">
        <v>51</v>
      </c>
      <c r="B782" s="15">
        <v>5.09</v>
      </c>
    </row>
    <row r="783" spans="1:4" s="14" customFormat="1">
      <c r="A783" s="22" t="s">
        <v>53</v>
      </c>
      <c r="B783" s="15">
        <v>5.03</v>
      </c>
    </row>
    <row r="784" spans="1:4" s="14" customFormat="1">
      <c r="A784" s="22" t="s">
        <v>55</v>
      </c>
      <c r="B784" s="15">
        <v>4.95</v>
      </c>
    </row>
    <row r="785" spans="1:4" s="14" customFormat="1">
      <c r="A785" s="22" t="s">
        <v>57</v>
      </c>
      <c r="B785" s="15">
        <v>5</v>
      </c>
    </row>
    <row r="786" spans="1:4" s="14" customFormat="1">
      <c r="A786" s="22" t="s">
        <v>59</v>
      </c>
      <c r="B786" s="15">
        <v>4.9800000000000004</v>
      </c>
    </row>
    <row r="787" spans="1:4" s="14" customFormat="1">
      <c r="A787" s="22" t="s">
        <v>61</v>
      </c>
      <c r="B787" s="15">
        <v>4.96</v>
      </c>
    </row>
    <row r="788" spans="1:4" s="14" customFormat="1">
      <c r="A788" s="22" t="s">
        <v>63</v>
      </c>
      <c r="B788" s="15">
        <v>4.9000000000000004</v>
      </c>
    </row>
    <row r="789" spans="1:4" s="14" customFormat="1">
      <c r="A789" s="22" t="s">
        <v>65</v>
      </c>
      <c r="B789" s="15">
        <v>4.6100000000000003</v>
      </c>
    </row>
    <row r="790" spans="1:4" s="14" customFormat="1">
      <c r="A790" s="22" t="s">
        <v>67</v>
      </c>
      <c r="B790" s="15">
        <v>3.96</v>
      </c>
    </row>
    <row r="791" spans="1:4" s="14" customFormat="1">
      <c r="A791" s="22" t="s">
        <v>69</v>
      </c>
      <c r="B791" s="15">
        <v>4.41</v>
      </c>
    </row>
    <row r="792" spans="1:4" s="14" customFormat="1">
      <c r="A792" s="22" t="s">
        <v>71</v>
      </c>
      <c r="B792" s="15">
        <v>4.3899999999999997</v>
      </c>
      <c r="D792" s="23">
        <f>AVERAGE(B781:B792)</f>
        <v>4.7766666666666664</v>
      </c>
    </row>
    <row r="793" spans="1:4" s="14" customFormat="1">
      <c r="A793" s="18">
        <v>34700</v>
      </c>
      <c r="B793" s="15">
        <v>4.34</v>
      </c>
    </row>
    <row r="794" spans="1:4" s="14" customFormat="1">
      <c r="A794" s="22" t="s">
        <v>50</v>
      </c>
      <c r="B794" s="15">
        <v>4.4400000000000004</v>
      </c>
    </row>
    <row r="795" spans="1:4" s="14" customFormat="1">
      <c r="A795" s="22" t="s">
        <v>52</v>
      </c>
      <c r="B795" s="15">
        <v>4.4400000000000004</v>
      </c>
    </row>
    <row r="796" spans="1:4" s="14" customFormat="1">
      <c r="A796" s="22" t="s">
        <v>54</v>
      </c>
      <c r="B796" s="15">
        <v>4.29</v>
      </c>
    </row>
    <row r="797" spans="1:4" s="14" customFormat="1">
      <c r="A797" s="22" t="s">
        <v>56</v>
      </c>
      <c r="B797" s="15">
        <v>4.5</v>
      </c>
    </row>
    <row r="798" spans="1:4" s="14" customFormat="1">
      <c r="A798" s="22" t="s">
        <v>58</v>
      </c>
      <c r="B798" s="15">
        <v>4.57</v>
      </c>
    </row>
    <row r="799" spans="1:4" s="14" customFormat="1">
      <c r="A799" s="22" t="s">
        <v>60</v>
      </c>
      <c r="B799" s="15">
        <v>4.55</v>
      </c>
    </row>
    <row r="800" spans="1:4" s="14" customFormat="1">
      <c r="A800" s="22" t="s">
        <v>62</v>
      </c>
      <c r="B800" s="15">
        <v>4.72</v>
      </c>
    </row>
    <row r="801" spans="1:4" s="14" customFormat="1">
      <c r="A801" s="22" t="s">
        <v>64</v>
      </c>
      <c r="B801" s="15">
        <v>4.68</v>
      </c>
    </row>
    <row r="802" spans="1:4" s="14" customFormat="1">
      <c r="A802" s="22" t="s">
        <v>66</v>
      </c>
      <c r="B802" s="15">
        <v>4.8600000000000003</v>
      </c>
    </row>
    <row r="803" spans="1:4" s="14" customFormat="1">
      <c r="A803" s="22" t="s">
        <v>68</v>
      </c>
      <c r="B803" s="15">
        <v>5.07</v>
      </c>
    </row>
    <row r="804" spans="1:4" s="14" customFormat="1">
      <c r="A804" s="22" t="s">
        <v>70</v>
      </c>
      <c r="B804" s="15">
        <v>5.2</v>
      </c>
      <c r="D804" s="23">
        <f>AVERAGE(B793:B804)</f>
        <v>4.6383333333333336</v>
      </c>
    </row>
    <row r="805" spans="1:4" s="14" customFormat="1">
      <c r="A805" s="18">
        <v>35065</v>
      </c>
      <c r="B805" s="15">
        <v>5.32</v>
      </c>
    </row>
    <row r="806" spans="1:4" s="14" customFormat="1">
      <c r="A806" s="22" t="s">
        <v>50</v>
      </c>
      <c r="B806" s="15">
        <v>5.55</v>
      </c>
    </row>
    <row r="807" spans="1:4" s="14" customFormat="1">
      <c r="A807" s="22" t="s">
        <v>52</v>
      </c>
      <c r="B807" s="15">
        <v>5.69</v>
      </c>
    </row>
    <row r="808" spans="1:4" s="14" customFormat="1">
      <c r="A808" s="22" t="s">
        <v>54</v>
      </c>
      <c r="B808" s="15">
        <v>5.66</v>
      </c>
    </row>
    <row r="809" spans="1:4" s="14" customFormat="1">
      <c r="A809" s="22" t="s">
        <v>56</v>
      </c>
      <c r="B809" s="15">
        <v>5.79</v>
      </c>
    </row>
    <row r="810" spans="1:4" s="14" customFormat="1">
      <c r="A810" s="22" t="s">
        <v>58</v>
      </c>
      <c r="B810" s="15">
        <v>5.69</v>
      </c>
    </row>
    <row r="811" spans="1:4" s="14" customFormat="1">
      <c r="A811" s="22" t="s">
        <v>60</v>
      </c>
      <c r="B811" s="15">
        <v>5.96</v>
      </c>
    </row>
    <row r="812" spans="1:4" s="14" customFormat="1">
      <c r="A812" s="22" t="s">
        <v>62</v>
      </c>
      <c r="B812" s="15">
        <v>6.09</v>
      </c>
    </row>
    <row r="813" spans="1:4" s="14" customFormat="1">
      <c r="A813" s="22" t="s">
        <v>64</v>
      </c>
      <c r="B813" s="15">
        <v>6</v>
      </c>
    </row>
    <row r="814" spans="1:4" s="14" customFormat="1">
      <c r="A814" s="22" t="s">
        <v>66</v>
      </c>
      <c r="B814" s="15">
        <v>6.11</v>
      </c>
    </row>
    <row r="815" spans="1:4" s="14" customFormat="1">
      <c r="A815" s="22" t="s">
        <v>68</v>
      </c>
      <c r="B815" s="15">
        <v>6.17</v>
      </c>
    </row>
    <row r="816" spans="1:4" s="14" customFormat="1">
      <c r="A816" s="22" t="s">
        <v>70</v>
      </c>
      <c r="B816" s="15">
        <v>5.77</v>
      </c>
      <c r="D816" s="23">
        <f>AVERAGE(B805:B816)</f>
        <v>5.8166666666666664</v>
      </c>
    </row>
    <row r="817" spans="1:4" s="14" customFormat="1">
      <c r="A817" s="18">
        <v>35431</v>
      </c>
      <c r="B817" s="15">
        <v>5.15</v>
      </c>
    </row>
    <row r="818" spans="1:4" s="14" customFormat="1">
      <c r="A818" s="22" t="s">
        <v>50</v>
      </c>
      <c r="B818" s="15">
        <v>4.88</v>
      </c>
    </row>
    <row r="819" spans="1:4" s="14" customFormat="1">
      <c r="A819" s="22" t="s">
        <v>52</v>
      </c>
      <c r="B819" s="15">
        <v>4.42</v>
      </c>
    </row>
    <row r="820" spans="1:4" s="14" customFormat="1">
      <c r="A820" s="22" t="s">
        <v>54</v>
      </c>
      <c r="B820" s="15">
        <v>3.87</v>
      </c>
    </row>
    <row r="821" spans="1:4" s="14" customFormat="1">
      <c r="A821" s="22" t="s">
        <v>56</v>
      </c>
      <c r="B821" s="15">
        <v>3.62</v>
      </c>
    </row>
    <row r="822" spans="1:4" s="14" customFormat="1">
      <c r="A822" s="22" t="s">
        <v>58</v>
      </c>
      <c r="B822" s="15">
        <v>3.49</v>
      </c>
    </row>
    <row r="823" spans="1:4" s="14" customFormat="1">
      <c r="A823" s="22" t="s">
        <v>60</v>
      </c>
      <c r="B823" s="15">
        <v>3.51</v>
      </c>
    </row>
    <row r="824" spans="1:4" s="14" customFormat="1">
      <c r="A824" s="22" t="s">
        <v>62</v>
      </c>
      <c r="B824" s="15">
        <v>3.36</v>
      </c>
    </row>
    <row r="825" spans="1:4" s="14" customFormat="1">
      <c r="A825" s="22" t="s">
        <v>64</v>
      </c>
      <c r="B825" s="15">
        <v>2.64</v>
      </c>
    </row>
    <row r="826" spans="1:4" s="14" customFormat="1">
      <c r="A826" s="22" t="s">
        <v>66</v>
      </c>
      <c r="B826" s="15">
        <v>2.16</v>
      </c>
    </row>
    <row r="827" spans="1:4" s="14" customFormat="1">
      <c r="A827" s="22" t="s">
        <v>68</v>
      </c>
      <c r="B827" s="15">
        <v>1.87</v>
      </c>
    </row>
    <row r="828" spans="1:4" s="14" customFormat="1">
      <c r="A828" s="22" t="s">
        <v>70</v>
      </c>
      <c r="B828" s="15">
        <v>1.69</v>
      </c>
      <c r="D828" s="23">
        <f>AVERAGE(B817:B828)</f>
        <v>3.3883333333333323</v>
      </c>
    </row>
    <row r="829" spans="1:4" s="14" customFormat="1">
      <c r="A829" s="18">
        <v>35796</v>
      </c>
      <c r="B829" s="15">
        <v>1.65</v>
      </c>
    </row>
    <row r="830" spans="1:4" s="14" customFormat="1">
      <c r="A830" s="22" t="s">
        <v>50</v>
      </c>
      <c r="B830" s="15">
        <v>1.73</v>
      </c>
    </row>
    <row r="831" spans="1:4" s="14" customFormat="1">
      <c r="A831" s="22" t="s">
        <v>52</v>
      </c>
      <c r="B831" s="15">
        <v>1.79</v>
      </c>
    </row>
    <row r="832" spans="1:4" s="14" customFormat="1">
      <c r="A832" s="22" t="s">
        <v>54</v>
      </c>
      <c r="B832" s="15">
        <v>1.72</v>
      </c>
    </row>
    <row r="833" spans="1:4" s="14" customFormat="1">
      <c r="A833" s="22" t="s">
        <v>56</v>
      </c>
      <c r="B833" s="15">
        <v>1.73</v>
      </c>
    </row>
    <row r="834" spans="1:4" s="14" customFormat="1">
      <c r="A834" s="22" t="s">
        <v>58</v>
      </c>
      <c r="B834" s="15">
        <v>1.7</v>
      </c>
    </row>
    <row r="835" spans="1:4" s="14" customFormat="1">
      <c r="A835" s="22" t="s">
        <v>60</v>
      </c>
      <c r="B835" s="15">
        <v>1.68</v>
      </c>
    </row>
    <row r="836" spans="1:4" s="14" customFormat="1">
      <c r="A836" s="22" t="s">
        <v>62</v>
      </c>
      <c r="B836" s="15">
        <v>1.62</v>
      </c>
    </row>
    <row r="837" spans="1:4" s="14" customFormat="1">
      <c r="A837" s="22" t="s">
        <v>64</v>
      </c>
      <c r="B837" s="15">
        <v>1.63</v>
      </c>
    </row>
    <row r="838" spans="1:4" s="14" customFormat="1">
      <c r="A838" s="22" t="s">
        <v>66</v>
      </c>
      <c r="B838" s="15">
        <v>1.58</v>
      </c>
    </row>
    <row r="839" spans="1:4" s="14" customFormat="1">
      <c r="A839" s="22" t="s">
        <v>68</v>
      </c>
      <c r="B839" s="15">
        <v>1.23</v>
      </c>
    </row>
    <row r="840" spans="1:4" s="14" customFormat="1">
      <c r="A840" s="22" t="s">
        <v>70</v>
      </c>
      <c r="B840" s="15">
        <v>1.19</v>
      </c>
      <c r="D840" s="23">
        <f>AVERAGE(B829:B840)</f>
        <v>1.6041666666666667</v>
      </c>
    </row>
    <row r="841" spans="1:4" s="14" customFormat="1">
      <c r="A841" s="18">
        <v>36161</v>
      </c>
      <c r="B841" s="15">
        <v>1.17</v>
      </c>
    </row>
    <row r="842" spans="1:4" s="14" customFormat="1">
      <c r="A842" s="22" t="s">
        <v>50</v>
      </c>
      <c r="B842" s="15">
        <v>1.17</v>
      </c>
    </row>
    <row r="843" spans="1:4" s="14" customFormat="1">
      <c r="A843" s="22" t="s">
        <v>52</v>
      </c>
      <c r="B843" s="15">
        <v>1.1299999999999999</v>
      </c>
    </row>
    <row r="844" spans="1:4" s="14" customFormat="1">
      <c r="A844" s="22" t="s">
        <v>54</v>
      </c>
      <c r="B844" s="15">
        <v>1.1299999999999999</v>
      </c>
    </row>
    <row r="845" spans="1:4" s="14" customFormat="1">
      <c r="A845" s="22" t="s">
        <v>56</v>
      </c>
      <c r="B845" s="15">
        <v>1.07</v>
      </c>
    </row>
    <row r="846" spans="1:4" s="14" customFormat="1">
      <c r="A846" s="22" t="s">
        <v>58</v>
      </c>
      <c r="B846" s="15">
        <v>0.92</v>
      </c>
    </row>
    <row r="847" spans="1:4" s="14" customFormat="1">
      <c r="A847" s="22" t="s">
        <v>60</v>
      </c>
      <c r="B847" s="15">
        <v>0.9</v>
      </c>
    </row>
    <row r="848" spans="1:4" s="14" customFormat="1">
      <c r="A848" s="22" t="s">
        <v>62</v>
      </c>
      <c r="B848" s="15">
        <v>0.95</v>
      </c>
    </row>
    <row r="849" spans="1:4" s="14" customFormat="1">
      <c r="A849" s="22" t="s">
        <v>64</v>
      </c>
      <c r="B849" s="15">
        <v>0.94</v>
      </c>
    </row>
    <row r="850" spans="1:4" s="14" customFormat="1">
      <c r="A850" s="22" t="s">
        <v>66</v>
      </c>
      <c r="B850" s="15">
        <v>0.92</v>
      </c>
    </row>
    <row r="851" spans="1:4" s="14" customFormat="1">
      <c r="A851" s="22" t="s">
        <v>68</v>
      </c>
      <c r="B851" s="15">
        <v>0.93</v>
      </c>
    </row>
    <row r="852" spans="1:4" s="14" customFormat="1">
      <c r="A852" s="22" t="s">
        <v>70</v>
      </c>
      <c r="B852" s="15">
        <v>0.9</v>
      </c>
      <c r="D852" s="23">
        <f>AVERAGE(B841:B852)</f>
        <v>1.0108333333333333</v>
      </c>
    </row>
    <row r="853" spans="1:4" s="14" customFormat="1">
      <c r="A853" s="18">
        <v>36526</v>
      </c>
      <c r="B853" s="15">
        <v>0.88</v>
      </c>
    </row>
    <row r="854" spans="1:4" s="14" customFormat="1">
      <c r="A854" s="22" t="s">
        <v>50</v>
      </c>
      <c r="B854" s="15">
        <v>0.93</v>
      </c>
    </row>
    <row r="855" spans="1:4" s="14" customFormat="1">
      <c r="A855" s="22" t="s">
        <v>52</v>
      </c>
      <c r="B855" s="15">
        <v>0.94</v>
      </c>
    </row>
    <row r="856" spans="1:4" s="14" customFormat="1">
      <c r="A856" s="22" t="s">
        <v>54</v>
      </c>
      <c r="B856" s="15">
        <v>0.94</v>
      </c>
    </row>
    <row r="857" spans="1:4" s="14" customFormat="1">
      <c r="A857" s="22" t="s">
        <v>56</v>
      </c>
      <c r="B857" s="15">
        <v>1.02</v>
      </c>
    </row>
    <row r="858" spans="1:4" s="14" customFormat="1">
      <c r="A858" s="22" t="s">
        <v>58</v>
      </c>
      <c r="B858" s="15">
        <v>1.27</v>
      </c>
    </row>
    <row r="859" spans="1:4" s="14" customFormat="1">
      <c r="A859" s="22" t="s">
        <v>60</v>
      </c>
      <c r="B859" s="15">
        <v>1.33</v>
      </c>
    </row>
    <row r="860" spans="1:4" s="14" customFormat="1">
      <c r="A860" s="22" t="s">
        <v>62</v>
      </c>
      <c r="B860" s="15">
        <v>1.48</v>
      </c>
    </row>
    <row r="861" spans="1:4" s="14" customFormat="1">
      <c r="A861" s="22" t="s">
        <v>64</v>
      </c>
      <c r="B861" s="15">
        <v>1.65</v>
      </c>
    </row>
    <row r="862" spans="1:4" s="14" customFormat="1">
      <c r="A862" s="22" t="s">
        <v>66</v>
      </c>
      <c r="B862" s="15">
        <v>1.76</v>
      </c>
    </row>
    <row r="863" spans="1:4" s="14" customFormat="1">
      <c r="A863" s="22" t="s">
        <v>68</v>
      </c>
      <c r="B863" s="15">
        <v>2.0699999999999998</v>
      </c>
    </row>
    <row r="864" spans="1:4" s="14" customFormat="1">
      <c r="A864" s="22" t="s">
        <v>70</v>
      </c>
      <c r="B864" s="15">
        <v>2.19</v>
      </c>
      <c r="D864" s="23">
        <f>AVERAGE(B853:B864)</f>
        <v>1.3716666666666668</v>
      </c>
    </row>
    <row r="865" spans="1:4" s="14" customFormat="1">
      <c r="A865" s="18">
        <v>36892</v>
      </c>
      <c r="B865" s="15">
        <v>2.33</v>
      </c>
    </row>
    <row r="866" spans="1:4" s="14" customFormat="1">
      <c r="A866" s="22" t="s">
        <v>50</v>
      </c>
      <c r="B866" s="15">
        <v>2.54</v>
      </c>
    </row>
    <row r="867" spans="1:4" s="14" customFormat="1">
      <c r="A867" s="22" t="s">
        <v>52</v>
      </c>
      <c r="B867" s="15">
        <v>2.74</v>
      </c>
    </row>
    <row r="868" spans="1:4" s="14" customFormat="1">
      <c r="A868" s="22" t="s">
        <v>54</v>
      </c>
      <c r="B868" s="15">
        <v>2.78</v>
      </c>
    </row>
    <row r="869" spans="1:4" s="14" customFormat="1">
      <c r="A869" s="22" t="s">
        <v>56</v>
      </c>
      <c r="B869" s="15">
        <v>2.84</v>
      </c>
    </row>
    <row r="870" spans="1:4" s="14" customFormat="1">
      <c r="A870" s="22" t="s">
        <v>58</v>
      </c>
      <c r="B870" s="15">
        <v>2.97</v>
      </c>
    </row>
    <row r="871" spans="1:4" s="14" customFormat="1">
      <c r="A871" s="22" t="s">
        <v>60</v>
      </c>
      <c r="B871" s="15">
        <v>3.22</v>
      </c>
    </row>
    <row r="872" spans="1:4" s="14" customFormat="1">
      <c r="A872" s="22" t="s">
        <v>62</v>
      </c>
      <c r="B872" s="15">
        <v>3.44</v>
      </c>
    </row>
    <row r="873" spans="1:4" s="14" customFormat="1">
      <c r="A873" s="22" t="s">
        <v>64</v>
      </c>
      <c r="B873" s="15">
        <v>3.42</v>
      </c>
    </row>
    <row r="874" spans="1:4" s="14" customFormat="1">
      <c r="A874" s="22" t="s">
        <v>66</v>
      </c>
      <c r="B874" s="15">
        <v>3.71</v>
      </c>
    </row>
    <row r="875" spans="1:4" s="14" customFormat="1">
      <c r="A875" s="22" t="s">
        <v>68</v>
      </c>
      <c r="B875" s="15">
        <v>3.88</v>
      </c>
    </row>
    <row r="876" spans="1:4" s="14" customFormat="1">
      <c r="A876" s="22" t="s">
        <v>70</v>
      </c>
      <c r="B876" s="15">
        <v>3.89</v>
      </c>
      <c r="D876" s="23">
        <f>AVERAGE(B865:B876)</f>
        <v>3.1466666666666669</v>
      </c>
    </row>
    <row r="877" spans="1:4" s="14" customFormat="1">
      <c r="A877" s="18">
        <v>37257</v>
      </c>
      <c r="B877" s="15">
        <v>4.24</v>
      </c>
    </row>
    <row r="878" spans="1:4" s="14" customFormat="1">
      <c r="A878" s="22" t="s">
        <v>50</v>
      </c>
      <c r="B878" s="15">
        <v>4.43</v>
      </c>
    </row>
    <row r="879" spans="1:4" s="14" customFormat="1">
      <c r="A879" s="22" t="s">
        <v>52</v>
      </c>
      <c r="B879" s="15">
        <v>4.51</v>
      </c>
    </row>
    <row r="880" spans="1:4" s="14" customFormat="1">
      <c r="A880" s="22" t="s">
        <v>54</v>
      </c>
      <c r="B880" s="15">
        <v>4.5999999999999996</v>
      </c>
    </row>
    <row r="881" spans="1:4" s="14" customFormat="1">
      <c r="A881" s="22" t="s">
        <v>56</v>
      </c>
      <c r="B881" s="15">
        <v>4.72</v>
      </c>
    </row>
    <row r="882" spans="1:4" s="14" customFormat="1">
      <c r="A882" s="22" t="s">
        <v>58</v>
      </c>
      <c r="B882" s="15">
        <v>4.79</v>
      </c>
    </row>
    <row r="883" spans="1:4" s="14" customFormat="1">
      <c r="A883" s="22" t="s">
        <v>60</v>
      </c>
      <c r="B883" s="15">
        <v>4.95</v>
      </c>
    </row>
    <row r="884" spans="1:4" s="14" customFormat="1">
      <c r="A884" s="22" t="s">
        <v>62</v>
      </c>
      <c r="B884" s="15">
        <v>4.96</v>
      </c>
    </row>
    <row r="885" spans="1:4" s="14" customFormat="1">
      <c r="A885" s="22" t="s">
        <v>64</v>
      </c>
      <c r="B885" s="15">
        <v>4.8099999999999996</v>
      </c>
    </row>
    <row r="886" spans="1:4" s="14" customFormat="1">
      <c r="A886" s="22" t="s">
        <v>66</v>
      </c>
      <c r="B886" s="15">
        <v>4.92</v>
      </c>
    </row>
    <row r="887" spans="1:4" s="14" customFormat="1">
      <c r="A887" s="22" t="s">
        <v>68</v>
      </c>
      <c r="B887" s="15">
        <v>4.9400000000000004</v>
      </c>
    </row>
    <row r="888" spans="1:4" s="14" customFormat="1">
      <c r="A888" s="22" t="s">
        <v>70</v>
      </c>
      <c r="B888" s="15">
        <v>4.8499999999999996</v>
      </c>
      <c r="D888" s="23">
        <f>AVERAGE(B877:B888)</f>
        <v>4.7266666666666675</v>
      </c>
    </row>
    <row r="889" spans="1:4" s="14" customFormat="1">
      <c r="A889" s="18">
        <v>37622</v>
      </c>
      <c r="B889" s="15">
        <v>4.9800000000000004</v>
      </c>
    </row>
    <row r="890" spans="1:4" s="14" customFormat="1">
      <c r="A890" s="22" t="s">
        <v>50</v>
      </c>
      <c r="B890" s="15">
        <v>5.03</v>
      </c>
    </row>
    <row r="891" spans="1:4" s="14" customFormat="1">
      <c r="A891" s="22" t="s">
        <v>52</v>
      </c>
      <c r="B891" s="15">
        <v>4.9400000000000004</v>
      </c>
    </row>
    <row r="892" spans="1:4" s="14" customFormat="1">
      <c r="A892" s="22" t="s">
        <v>54</v>
      </c>
      <c r="B892" s="15">
        <v>4.87</v>
      </c>
    </row>
    <row r="893" spans="1:4" s="14" customFormat="1">
      <c r="A893" s="22" t="s">
        <v>56</v>
      </c>
      <c r="B893" s="15">
        <v>4.7300000000000004</v>
      </c>
    </row>
    <row r="894" spans="1:4" s="14" customFormat="1">
      <c r="A894" s="22" t="s">
        <v>58</v>
      </c>
      <c r="B894" s="15">
        <v>4.6100000000000003</v>
      </c>
    </row>
    <row r="895" spans="1:4" s="14" customFormat="1">
      <c r="A895" s="22" t="s">
        <v>60</v>
      </c>
      <c r="B895" s="15">
        <v>4.82</v>
      </c>
    </row>
    <row r="896" spans="1:4" s="14" customFormat="1">
      <c r="A896" s="22" t="s">
        <v>62</v>
      </c>
      <c r="B896" s="15">
        <v>4.2</v>
      </c>
    </row>
    <row r="897" spans="1:4" s="14" customFormat="1">
      <c r="A897" s="22" t="s">
        <v>64</v>
      </c>
      <c r="B897" s="15">
        <v>3.89</v>
      </c>
    </row>
    <row r="898" spans="1:4" s="14" customFormat="1">
      <c r="A898" s="22" t="s">
        <v>66</v>
      </c>
      <c r="B898" s="15">
        <v>3.9</v>
      </c>
    </row>
    <row r="899" spans="1:4" s="14" customFormat="1">
      <c r="A899" s="22" t="s">
        <v>68</v>
      </c>
      <c r="B899" s="15">
        <v>3.27</v>
      </c>
    </row>
    <row r="900" spans="1:4" s="14" customFormat="1">
      <c r="A900" s="22" t="s">
        <v>70</v>
      </c>
      <c r="B900" s="15">
        <v>3</v>
      </c>
      <c r="D900" s="23">
        <f>AVERAGE(B889:B900)</f>
        <v>4.3533333333333344</v>
      </c>
    </row>
    <row r="901" spans="1:4" s="14" customFormat="1">
      <c r="A901" s="18">
        <v>37987</v>
      </c>
      <c r="B901" s="15">
        <v>2.75</v>
      </c>
    </row>
    <row r="902" spans="1:4" s="14" customFormat="1">
      <c r="A902" s="22" t="s">
        <v>50</v>
      </c>
      <c r="B902" s="15">
        <v>2.12</v>
      </c>
    </row>
    <row r="903" spans="1:4" s="14" customFormat="1">
      <c r="A903" s="22" t="s">
        <v>52</v>
      </c>
      <c r="B903" s="15">
        <v>1.26</v>
      </c>
    </row>
    <row r="904" spans="1:4" s="14" customFormat="1">
      <c r="A904" s="22" t="s">
        <v>54</v>
      </c>
      <c r="B904" s="15">
        <v>1.29</v>
      </c>
    </row>
    <row r="905" spans="1:4" s="14" customFormat="1">
      <c r="A905" s="22" t="s">
        <v>56</v>
      </c>
      <c r="B905" s="15">
        <v>1.73</v>
      </c>
    </row>
    <row r="906" spans="1:4" s="14" customFormat="1">
      <c r="A906" s="22" t="s">
        <v>58</v>
      </c>
      <c r="B906" s="15">
        <v>1.86</v>
      </c>
    </row>
    <row r="907" spans="1:4" s="14" customFormat="1">
      <c r="A907" s="22" t="s">
        <v>60</v>
      </c>
      <c r="B907" s="15">
        <v>1.63</v>
      </c>
    </row>
    <row r="908" spans="1:4" s="14" customFormat="1">
      <c r="A908" s="22" t="s">
        <v>62</v>
      </c>
      <c r="B908" s="15">
        <v>1.72</v>
      </c>
    </row>
    <row r="909" spans="1:4" s="14" customFormat="1">
      <c r="A909" s="22" t="s">
        <v>64</v>
      </c>
      <c r="B909" s="15">
        <v>1.1299999999999999</v>
      </c>
    </row>
    <row r="910" spans="1:4" s="14" customFormat="1">
      <c r="A910" s="22" t="s">
        <v>66</v>
      </c>
      <c r="B910" s="15">
        <v>0.67</v>
      </c>
    </row>
    <row r="911" spans="1:4" s="14" customFormat="1">
      <c r="A911" s="22" t="s">
        <v>68</v>
      </c>
      <c r="B911" s="15">
        <v>0.19</v>
      </c>
    </row>
    <row r="912" spans="1:4">
      <c r="A912" s="22" t="s">
        <v>70</v>
      </c>
      <c r="B912">
        <v>0.03</v>
      </c>
      <c r="D912" s="23">
        <f>AVERAGE(B901:B912)</f>
        <v>1.3650000000000004</v>
      </c>
    </row>
    <row r="913" spans="1:4">
      <c r="A913" s="22" t="s">
        <v>40</v>
      </c>
      <c r="B913" s="15">
        <v>0.13</v>
      </c>
    </row>
    <row r="914" spans="1:4">
      <c r="A914" s="22" t="s">
        <v>10</v>
      </c>
      <c r="B914" s="15">
        <v>0.3</v>
      </c>
    </row>
    <row r="915" spans="1:4">
      <c r="A915" s="22" t="s">
        <v>11</v>
      </c>
      <c r="B915" s="15">
        <v>0.21</v>
      </c>
    </row>
    <row r="916" spans="1:4">
      <c r="A916" s="22" t="s">
        <v>12</v>
      </c>
      <c r="B916" s="15">
        <v>0.16</v>
      </c>
    </row>
    <row r="917" spans="1:4">
      <c r="A917" s="22" t="s">
        <v>13</v>
      </c>
      <c r="B917" s="15">
        <v>0.18</v>
      </c>
    </row>
    <row r="918" spans="1:4">
      <c r="A918" s="22" t="s">
        <v>14</v>
      </c>
      <c r="B918" s="15">
        <v>0.18</v>
      </c>
    </row>
    <row r="919" spans="1:4">
      <c r="A919" s="22" t="s">
        <v>15</v>
      </c>
      <c r="B919" s="15">
        <v>0.18</v>
      </c>
    </row>
    <row r="920" spans="1:4">
      <c r="A920" s="22" t="s">
        <v>16</v>
      </c>
      <c r="B920" s="15">
        <v>0.17</v>
      </c>
    </row>
    <row r="921" spans="1:4">
      <c r="A921" s="22" t="s">
        <v>17</v>
      </c>
      <c r="B921" s="15">
        <v>0.12</v>
      </c>
    </row>
    <row r="922" spans="1:4">
      <c r="A922" s="22" t="s">
        <v>18</v>
      </c>
      <c r="B922" s="15">
        <v>7.0000000000000007E-2</v>
      </c>
    </row>
    <row r="923" spans="1:4">
      <c r="A923" s="22" t="s">
        <v>19</v>
      </c>
      <c r="B923" s="15">
        <v>0.05</v>
      </c>
    </row>
    <row r="924" spans="1:4">
      <c r="A924" s="22" t="s">
        <v>20</v>
      </c>
      <c r="B924" s="15">
        <v>0.14000000000000001</v>
      </c>
      <c r="D924" s="23">
        <f>AVERAGE(B913:B924)</f>
        <v>0.1575</v>
      </c>
    </row>
  </sheetData>
  <phoneticPr fontId="5" type="noConversion"/>
  <printOptions gridLines="1" gridLinesSet="0"/>
  <pageMargins left="0.75" right="0.75" top="1" bottom="1" header="0.5" footer="0.5"/>
  <pageSetup orientation="portrait" horizontalDpi="4294967292" verticalDpi="4294967292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4"/>
  <sheetViews>
    <sheetView topLeftCell="A51" workbookViewId="0">
      <selection activeCell="A95" sqref="A95"/>
    </sheetView>
  </sheetViews>
  <sheetFormatPr defaultColWidth="11.42578125" defaultRowHeight="12.75"/>
  <cols>
    <col min="1" max="1" width="11.42578125" customWidth="1"/>
    <col min="2" max="2" width="10.7109375" style="7" customWidth="1"/>
    <col min="3" max="3" width="11" customWidth="1"/>
  </cols>
  <sheetData>
    <row r="1" spans="1:3" ht="15.75">
      <c r="A1" t="s">
        <v>47</v>
      </c>
      <c r="B1" s="19" t="s">
        <v>48</v>
      </c>
      <c r="C1" s="5"/>
    </row>
    <row r="2" spans="1:3" ht="15.75">
      <c r="A2" t="s">
        <v>49</v>
      </c>
      <c r="B2" s="19" t="s">
        <v>72</v>
      </c>
      <c r="C2" s="5"/>
    </row>
    <row r="3" spans="1:3" ht="15.75">
      <c r="A3" t="s">
        <v>73</v>
      </c>
      <c r="B3" s="19" t="s">
        <v>74</v>
      </c>
      <c r="C3" s="5"/>
    </row>
    <row r="4" spans="1:3" ht="15.75">
      <c r="A4" s="20"/>
      <c r="B4" s="19" t="s">
        <v>75</v>
      </c>
      <c r="C4" s="5"/>
    </row>
    <row r="5" spans="1:3" ht="15.75">
      <c r="B5" s="3"/>
      <c r="C5" s="5"/>
    </row>
    <row r="6" spans="1:3" ht="15.75">
      <c r="B6" s="3"/>
      <c r="C6" s="5"/>
    </row>
    <row r="7" spans="1:3" ht="15.75">
      <c r="A7" s="4" t="s">
        <v>4</v>
      </c>
      <c r="B7" s="1" t="s">
        <v>6</v>
      </c>
      <c r="C7" s="1" t="s">
        <v>9</v>
      </c>
    </row>
    <row r="8" spans="1:3" ht="15.75">
      <c r="A8" s="1">
        <v>1927</v>
      </c>
      <c r="B8" s="2">
        <v>3.1699999999999999E-2</v>
      </c>
      <c r="C8" s="1"/>
    </row>
    <row r="9" spans="1:3" ht="15.75">
      <c r="A9" s="1">
        <v>1928</v>
      </c>
      <c r="B9" s="2">
        <v>3.4500000000000003E-2</v>
      </c>
      <c r="C9" s="6">
        <f t="shared" ref="C9:C43" si="0">((B8*(1-(1+B9)^(-10))/B9+1/(1+B9)^10)-1)+B8</f>
        <v>8.354708589799302E-3</v>
      </c>
    </row>
    <row r="10" spans="1:3" ht="15.75">
      <c r="A10" s="1">
        <v>1929</v>
      </c>
      <c r="B10" s="2">
        <v>3.3599999999999998E-2</v>
      </c>
      <c r="C10" s="6">
        <f t="shared" si="0"/>
        <v>4.2038041563204259E-2</v>
      </c>
    </row>
    <row r="11" spans="1:3" ht="15.75">
      <c r="A11" s="1">
        <v>1930</v>
      </c>
      <c r="B11" s="2">
        <v>3.2199999999999999E-2</v>
      </c>
      <c r="C11" s="6">
        <f t="shared" si="0"/>
        <v>4.5409314348970366E-2</v>
      </c>
    </row>
    <row r="12" spans="1:3" ht="15.75">
      <c r="A12" s="1">
        <v>1931</v>
      </c>
      <c r="B12" s="2">
        <v>3.9300000000000002E-2</v>
      </c>
      <c r="C12" s="6">
        <f t="shared" si="0"/>
        <v>-2.5588559619422531E-2</v>
      </c>
    </row>
    <row r="13" spans="1:3" ht="15.75">
      <c r="A13" s="1">
        <v>1932</v>
      </c>
      <c r="B13" s="2">
        <v>3.3500000000000002E-2</v>
      </c>
      <c r="C13" s="6">
        <f t="shared" si="0"/>
        <v>8.7903069904773257E-2</v>
      </c>
    </row>
    <row r="14" spans="1:3" ht="15.75">
      <c r="A14" s="1">
        <v>1933</v>
      </c>
      <c r="B14" s="2">
        <v>3.5299999999999998E-2</v>
      </c>
      <c r="C14" s="6">
        <f t="shared" si="0"/>
        <v>1.8552720891857361E-2</v>
      </c>
    </row>
    <row r="15" spans="1:3" ht="15.75">
      <c r="A15" s="1">
        <v>1934</v>
      </c>
      <c r="B15" s="2">
        <v>3.0099999999999998E-2</v>
      </c>
      <c r="C15" s="6">
        <f t="shared" si="0"/>
        <v>7.9634426179656104E-2</v>
      </c>
    </row>
    <row r="16" spans="1:3" ht="15.75">
      <c r="A16" s="1">
        <v>1935</v>
      </c>
      <c r="B16" s="2">
        <v>2.8400000000000002E-2</v>
      </c>
      <c r="C16" s="6">
        <f t="shared" si="0"/>
        <v>4.4720477296566127E-2</v>
      </c>
    </row>
    <row r="17" spans="1:3" ht="15.75">
      <c r="A17" s="1">
        <v>1936</v>
      </c>
      <c r="B17" s="2">
        <v>2.5899999999999999E-2</v>
      </c>
      <c r="C17" s="6">
        <f t="shared" si="0"/>
        <v>5.0178754045450601E-2</v>
      </c>
    </row>
    <row r="18" spans="1:3" ht="15.75">
      <c r="A18" s="1">
        <v>1937</v>
      </c>
      <c r="B18" s="2">
        <v>2.7300000000000001E-2</v>
      </c>
      <c r="C18" s="6">
        <f t="shared" si="0"/>
        <v>1.379146059646038E-2</v>
      </c>
    </row>
    <row r="19" spans="1:3" ht="15.75">
      <c r="A19" s="1">
        <v>1938</v>
      </c>
      <c r="B19" s="2">
        <v>2.5600000000000001E-2</v>
      </c>
      <c r="C19" s="6">
        <f t="shared" si="0"/>
        <v>4.2132485322046068E-2</v>
      </c>
    </row>
    <row r="20" spans="1:3" ht="15.75">
      <c r="A20" s="1">
        <v>1939</v>
      </c>
      <c r="B20" s="2">
        <v>2.35E-2</v>
      </c>
      <c r="C20" s="6">
        <f t="shared" si="0"/>
        <v>4.4122613942060671E-2</v>
      </c>
    </row>
    <row r="21" spans="1:3" ht="15.75">
      <c r="A21" s="1">
        <v>1940</v>
      </c>
      <c r="B21" s="2">
        <v>2.01E-2</v>
      </c>
      <c r="C21" s="6">
        <f t="shared" si="0"/>
        <v>5.4024815962845509E-2</v>
      </c>
    </row>
    <row r="22" spans="1:3" ht="15.75">
      <c r="A22" s="1">
        <v>1941</v>
      </c>
      <c r="B22" s="2">
        <v>2.47E-2</v>
      </c>
      <c r="C22" s="6">
        <f t="shared" si="0"/>
        <v>-2.0221975848580105E-2</v>
      </c>
    </row>
    <row r="23" spans="1:3" ht="15.75">
      <c r="A23" s="1">
        <v>1942</v>
      </c>
      <c r="B23" s="2">
        <v>2.4899999999999999E-2</v>
      </c>
      <c r="C23" s="6">
        <f t="shared" si="0"/>
        <v>2.2948682374484164E-2</v>
      </c>
    </row>
    <row r="24" spans="1:3" ht="15.75">
      <c r="A24" s="1">
        <v>1943</v>
      </c>
      <c r="B24" s="2">
        <v>2.4899999999999999E-2</v>
      </c>
      <c r="C24" s="6">
        <f t="shared" si="0"/>
        <v>2.4899999999999999E-2</v>
      </c>
    </row>
    <row r="25" spans="1:3" ht="15.75">
      <c r="A25" s="1">
        <v>1944</v>
      </c>
      <c r="B25" s="2">
        <v>2.4799999999999999E-2</v>
      </c>
      <c r="C25" s="6">
        <f t="shared" si="0"/>
        <v>2.5776111579070303E-2</v>
      </c>
    </row>
    <row r="26" spans="1:3" ht="15.75">
      <c r="A26" s="1">
        <v>1945</v>
      </c>
      <c r="B26" s="2">
        <v>2.3300000000000001E-2</v>
      </c>
      <c r="C26" s="6">
        <f t="shared" si="0"/>
        <v>3.8044173419237229E-2</v>
      </c>
    </row>
    <row r="27" spans="1:3" ht="15.75">
      <c r="A27" s="1">
        <v>1946</v>
      </c>
      <c r="B27" s="2">
        <v>2.24E-2</v>
      </c>
      <c r="C27" s="6">
        <f t="shared" si="0"/>
        <v>3.1283745375695685E-2</v>
      </c>
    </row>
    <row r="28" spans="1:3" ht="15.75">
      <c r="A28" s="1">
        <v>1947</v>
      </c>
      <c r="B28" s="2">
        <v>2.3900000000000001E-2</v>
      </c>
      <c r="C28" s="6">
        <f t="shared" si="0"/>
        <v>9.1969680628322358E-3</v>
      </c>
    </row>
    <row r="29" spans="1:3" ht="15.75">
      <c r="A29" s="1">
        <v>1948</v>
      </c>
      <c r="B29" s="2">
        <v>2.4400000000000002E-2</v>
      </c>
      <c r="C29" s="6">
        <f t="shared" si="0"/>
        <v>1.9510369413175046E-2</v>
      </c>
    </row>
    <row r="30" spans="1:3" ht="15.75">
      <c r="A30" s="1">
        <v>1949</v>
      </c>
      <c r="B30" s="2">
        <v>2.1899999999999999E-2</v>
      </c>
      <c r="C30" s="6">
        <f t="shared" si="0"/>
        <v>4.6634851827973139E-2</v>
      </c>
    </row>
    <row r="31" spans="1:3" ht="15.75">
      <c r="A31" s="1">
        <v>1950</v>
      </c>
      <c r="B31" s="2">
        <v>2.3900000000000001E-2</v>
      </c>
      <c r="C31" s="6">
        <f t="shared" si="0"/>
        <v>4.2959574171096103E-3</v>
      </c>
    </row>
    <row r="32" spans="1:3" ht="15.75">
      <c r="A32" s="1">
        <v>1951</v>
      </c>
      <c r="B32" s="2">
        <v>2.7E-2</v>
      </c>
      <c r="C32" s="6">
        <f t="shared" si="0"/>
        <v>-2.9531392208319886E-3</v>
      </c>
    </row>
    <row r="33" spans="1:3" ht="15.75">
      <c r="A33" s="1">
        <v>1952</v>
      </c>
      <c r="B33" s="2">
        <v>2.75E-2</v>
      </c>
      <c r="C33" s="6">
        <f t="shared" si="0"/>
        <v>2.2679961918305656E-2</v>
      </c>
    </row>
    <row r="34" spans="1:3" ht="15.75">
      <c r="A34" s="1">
        <v>1953</v>
      </c>
      <c r="B34" s="2">
        <v>2.5899999999999999E-2</v>
      </c>
      <c r="C34" s="6">
        <f t="shared" si="0"/>
        <v>4.1438402589088513E-2</v>
      </c>
    </row>
    <row r="35" spans="1:3" ht="15.75">
      <c r="A35" s="1">
        <v>1954</v>
      </c>
      <c r="B35" s="2">
        <v>2.5100000000000001E-2</v>
      </c>
      <c r="C35" s="6">
        <f t="shared" si="0"/>
        <v>3.2898034558095555E-2</v>
      </c>
    </row>
    <row r="36" spans="1:3" ht="15.75">
      <c r="A36" s="1">
        <v>1955</v>
      </c>
      <c r="B36" s="2">
        <v>2.9600000000000001E-2</v>
      </c>
      <c r="C36" s="6">
        <f t="shared" si="0"/>
        <v>-1.3364391288618781E-2</v>
      </c>
    </row>
    <row r="37" spans="1:3" ht="15.75">
      <c r="A37" s="1">
        <v>1956</v>
      </c>
      <c r="B37" s="2">
        <v>3.5900000000000001E-2</v>
      </c>
      <c r="C37" s="6">
        <f t="shared" si="0"/>
        <v>-2.2557738173154165E-2</v>
      </c>
    </row>
    <row r="38" spans="1:3" ht="15.75">
      <c r="A38" s="1">
        <v>1957</v>
      </c>
      <c r="B38" s="2">
        <v>3.2099999999999997E-2</v>
      </c>
      <c r="C38" s="6">
        <f t="shared" si="0"/>
        <v>6.7970128466249904E-2</v>
      </c>
    </row>
    <row r="39" spans="1:3" ht="15.75">
      <c r="A39" s="1">
        <v>1958</v>
      </c>
      <c r="B39" s="2">
        <v>3.8600000000000002E-2</v>
      </c>
      <c r="C39" s="6">
        <f t="shared" si="0"/>
        <v>-2.0990181755274694E-2</v>
      </c>
    </row>
    <row r="40" spans="1:3" ht="15.75">
      <c r="A40" s="1">
        <v>1959</v>
      </c>
      <c r="B40" s="2">
        <v>4.6899999999999997E-2</v>
      </c>
      <c r="C40" s="6">
        <f t="shared" si="0"/>
        <v>-2.6466312591385065E-2</v>
      </c>
    </row>
    <row r="41" spans="1:3" ht="15.75">
      <c r="A41" s="1">
        <v>1960</v>
      </c>
      <c r="B41" s="2">
        <v>3.8399999999999997E-2</v>
      </c>
      <c r="C41" s="6">
        <f t="shared" si="0"/>
        <v>0.11639503690963365</v>
      </c>
    </row>
    <row r="42" spans="1:3" ht="15.75">
      <c r="A42" s="1">
        <v>1961</v>
      </c>
      <c r="B42" s="2">
        <v>4.0599999999999997E-2</v>
      </c>
      <c r="C42" s="6">
        <f t="shared" si="0"/>
        <v>2.0609208076323167E-2</v>
      </c>
    </row>
    <row r="43" spans="1:3" ht="15.75">
      <c r="A43" s="1">
        <v>1962</v>
      </c>
      <c r="B43" s="2">
        <v>3.8600000000000002E-2</v>
      </c>
      <c r="C43" s="6">
        <f t="shared" si="0"/>
        <v>5.693544054008462E-2</v>
      </c>
    </row>
    <row r="44" spans="1:3" ht="15.75">
      <c r="A44" s="1">
        <v>1963</v>
      </c>
      <c r="B44" s="2">
        <v>4.1300000000000003E-2</v>
      </c>
      <c r="C44" s="6">
        <f>((B43*(1-(1+B44)^(-10))/B44+1/(1+B44)^10)-1)+B43</f>
        <v>1.6841620739546127E-2</v>
      </c>
    </row>
    <row r="45" spans="1:3" ht="15.75">
      <c r="A45" s="1">
        <v>1964</v>
      </c>
      <c r="B45" s="2">
        <v>4.1799999999999997E-2</v>
      </c>
      <c r="C45" s="6">
        <f t="shared" ref="C45:C90" si="1">((B44*(1-(1+B45)^(-10))/B45+1/(1+B45)^10)-1)+B44</f>
        <v>3.7280648911540815E-2</v>
      </c>
    </row>
    <row r="46" spans="1:3" ht="15.75">
      <c r="A46" s="1">
        <v>1965</v>
      </c>
      <c r="B46" s="2">
        <v>4.6199999999999998E-2</v>
      </c>
      <c r="C46" s="6">
        <f t="shared" si="1"/>
        <v>7.1885509359262342E-3</v>
      </c>
    </row>
    <row r="47" spans="1:3" ht="15.75">
      <c r="A47" s="1">
        <v>1966</v>
      </c>
      <c r="B47" s="2">
        <v>4.8399999999999999E-2</v>
      </c>
      <c r="C47" s="6">
        <f t="shared" si="1"/>
        <v>2.9079409324299622E-2</v>
      </c>
    </row>
    <row r="48" spans="1:3" ht="15.75">
      <c r="A48" s="1">
        <v>1967</v>
      </c>
      <c r="B48" s="2">
        <v>5.7000000000000002E-2</v>
      </c>
      <c r="C48" s="6">
        <f t="shared" si="1"/>
        <v>-1.5806209932824666E-2</v>
      </c>
    </row>
    <row r="49" spans="1:3" ht="15.75">
      <c r="A49" s="1">
        <v>1968</v>
      </c>
      <c r="B49" s="2">
        <v>6.0299999999999999E-2</v>
      </c>
      <c r="C49" s="6">
        <f t="shared" si="1"/>
        <v>3.2746196950768365E-2</v>
      </c>
    </row>
    <row r="50" spans="1:3" ht="15.75">
      <c r="A50" s="1">
        <v>1969</v>
      </c>
      <c r="B50" s="2">
        <v>7.6499999999999999E-2</v>
      </c>
      <c r="C50" s="6">
        <f t="shared" si="1"/>
        <v>-5.0140493209926106E-2</v>
      </c>
    </row>
    <row r="51" spans="1:3" ht="15.75">
      <c r="A51" s="1">
        <v>1970</v>
      </c>
      <c r="B51" s="2">
        <v>6.3899999999999998E-2</v>
      </c>
      <c r="C51" s="6">
        <f t="shared" si="1"/>
        <v>0.16754737183412338</v>
      </c>
    </row>
    <row r="52" spans="1:3" ht="15.75">
      <c r="A52" s="1">
        <v>1971</v>
      </c>
      <c r="B52" s="2">
        <v>5.9299999999999999E-2</v>
      </c>
      <c r="C52" s="6">
        <f t="shared" si="1"/>
        <v>9.7868966197122972E-2</v>
      </c>
    </row>
    <row r="53" spans="1:3" ht="15.75">
      <c r="A53" s="1">
        <v>1972</v>
      </c>
      <c r="B53" s="2">
        <v>6.3600000000000004E-2</v>
      </c>
      <c r="C53" s="6">
        <f t="shared" si="1"/>
        <v>2.818449050444969E-2</v>
      </c>
    </row>
    <row r="54" spans="1:3" ht="15.75">
      <c r="A54" s="1">
        <v>1973</v>
      </c>
      <c r="B54" s="2">
        <v>6.7400000000000002E-2</v>
      </c>
      <c r="C54" s="6">
        <f t="shared" si="1"/>
        <v>3.6586646024150085E-2</v>
      </c>
    </row>
    <row r="55" spans="1:3" ht="15.75">
      <c r="A55" s="1">
        <v>1974</v>
      </c>
      <c r="B55" s="2">
        <v>7.4300000000000005E-2</v>
      </c>
      <c r="C55" s="6">
        <f t="shared" si="1"/>
        <v>1.9886086932378574E-2</v>
      </c>
    </row>
    <row r="56" spans="1:3" ht="15.75">
      <c r="A56" s="1">
        <v>1975</v>
      </c>
      <c r="B56" s="2">
        <v>0.08</v>
      </c>
      <c r="C56" s="6">
        <f t="shared" si="1"/>
        <v>3.6052536026033838E-2</v>
      </c>
    </row>
    <row r="57" spans="1:3" ht="15.75">
      <c r="A57" s="1">
        <v>1976</v>
      </c>
      <c r="B57" s="2">
        <v>6.8699999999999997E-2</v>
      </c>
      <c r="C57" s="6">
        <f t="shared" si="1"/>
        <v>0.1598456074290921</v>
      </c>
    </row>
    <row r="58" spans="1:3" ht="15.75">
      <c r="A58" s="1">
        <v>1977</v>
      </c>
      <c r="B58" s="2">
        <v>7.6899999999999996E-2</v>
      </c>
      <c r="C58" s="6">
        <f t="shared" si="1"/>
        <v>1.2899606071070449E-2</v>
      </c>
    </row>
    <row r="59" spans="1:3" ht="15.75">
      <c r="A59" s="1">
        <v>1978</v>
      </c>
      <c r="B59" s="2">
        <v>9.01E-2</v>
      </c>
      <c r="C59" s="6">
        <f t="shared" si="1"/>
        <v>-7.7758069075086478E-3</v>
      </c>
    </row>
    <row r="60" spans="1:3" ht="15.75">
      <c r="A60" s="1">
        <v>1979</v>
      </c>
      <c r="B60" s="2">
        <v>0.10390000000000001</v>
      </c>
      <c r="C60" s="6">
        <f t="shared" si="1"/>
        <v>6.7072031247235459E-3</v>
      </c>
    </row>
    <row r="61" spans="1:3" ht="15.75">
      <c r="A61" s="1">
        <v>1980</v>
      </c>
      <c r="B61" s="2">
        <v>0.12839999999999999</v>
      </c>
      <c r="C61" s="6">
        <f t="shared" si="1"/>
        <v>-2.989744251999403E-2</v>
      </c>
    </row>
    <row r="62" spans="1:3" ht="15.75">
      <c r="A62" s="1">
        <v>1981</v>
      </c>
      <c r="B62" s="2">
        <v>0.13719999999999999</v>
      </c>
      <c r="C62" s="6">
        <f t="shared" si="1"/>
        <v>8.1992153358923542E-2</v>
      </c>
    </row>
    <row r="63" spans="1:3" ht="15.75">
      <c r="A63" s="1">
        <v>1982</v>
      </c>
      <c r="B63" s="2">
        <v>0.10539999999999999</v>
      </c>
      <c r="C63" s="6">
        <f t="shared" si="1"/>
        <v>0.32814549486295586</v>
      </c>
    </row>
    <row r="64" spans="1:3" ht="15.75">
      <c r="A64" s="1">
        <v>1983</v>
      </c>
      <c r="B64" s="2">
        <v>0.1183</v>
      </c>
      <c r="C64" s="6">
        <f t="shared" si="1"/>
        <v>3.2002094451429264E-2</v>
      </c>
    </row>
    <row r="65" spans="1:3" ht="15.75">
      <c r="A65" s="1">
        <v>1984</v>
      </c>
      <c r="B65" s="2">
        <v>0.115</v>
      </c>
      <c r="C65" s="6">
        <f t="shared" si="1"/>
        <v>0.13733364344102345</v>
      </c>
    </row>
    <row r="66" spans="1:3" ht="15.75">
      <c r="A66" s="1">
        <v>1985</v>
      </c>
      <c r="B66" s="2">
        <v>9.2600000000000002E-2</v>
      </c>
      <c r="C66" s="6">
        <f t="shared" si="1"/>
        <v>0.2571248821260641</v>
      </c>
    </row>
    <row r="67" spans="1:3" ht="15.75">
      <c r="A67" s="1">
        <v>1986</v>
      </c>
      <c r="B67" s="2">
        <v>7.1099999999999997E-2</v>
      </c>
      <c r="C67" s="6">
        <f t="shared" si="1"/>
        <v>0.24284215141767618</v>
      </c>
    </row>
    <row r="68" spans="1:3" ht="15.75">
      <c r="A68" s="1">
        <v>1987</v>
      </c>
      <c r="B68" s="2">
        <v>8.9899999999999994E-2</v>
      </c>
      <c r="C68" s="6">
        <f t="shared" si="1"/>
        <v>-4.9605089379262279E-2</v>
      </c>
    </row>
    <row r="69" spans="1:3" ht="15.75">
      <c r="A69" s="1">
        <v>1988</v>
      </c>
      <c r="B69" s="2">
        <v>9.11E-2</v>
      </c>
      <c r="C69" s="6">
        <f t="shared" si="1"/>
        <v>8.2235958434841674E-2</v>
      </c>
    </row>
    <row r="70" spans="1:3" ht="15.75">
      <c r="A70" s="1">
        <v>1989</v>
      </c>
      <c r="B70" s="2">
        <v>7.8399999999999997E-2</v>
      </c>
      <c r="C70" s="6">
        <f t="shared" si="1"/>
        <v>0.17693647159446219</v>
      </c>
    </row>
    <row r="71" spans="1:3" ht="15.75">
      <c r="A71" s="1">
        <v>1990</v>
      </c>
      <c r="B71" s="2">
        <v>8.0799999999999997E-2</v>
      </c>
      <c r="C71" s="6">
        <f t="shared" si="1"/>
        <v>6.2353753335533363E-2</v>
      </c>
    </row>
    <row r="72" spans="1:3" ht="15.75">
      <c r="A72" s="1">
        <v>1991</v>
      </c>
      <c r="B72" s="2">
        <v>7.0900000000000005E-2</v>
      </c>
      <c r="C72" s="6">
        <f t="shared" si="1"/>
        <v>0.15004510019517303</v>
      </c>
    </row>
    <row r="73" spans="1:3" ht="15.75">
      <c r="A73" s="1">
        <v>1992</v>
      </c>
      <c r="B73" s="2">
        <v>6.7699999999999996E-2</v>
      </c>
      <c r="C73" s="6">
        <f t="shared" si="1"/>
        <v>9.3616373162079422E-2</v>
      </c>
    </row>
    <row r="74" spans="1:3" ht="15.75">
      <c r="A74" s="1">
        <v>1993</v>
      </c>
      <c r="B74" s="2">
        <v>5.7700000000000001E-2</v>
      </c>
      <c r="C74" s="6">
        <f t="shared" si="1"/>
        <v>0.14210957589263107</v>
      </c>
    </row>
    <row r="75" spans="1:3" ht="15.75">
      <c r="A75" s="1">
        <v>1994</v>
      </c>
      <c r="B75" s="2">
        <v>7.8100000000000003E-2</v>
      </c>
      <c r="C75" s="6">
        <f t="shared" si="1"/>
        <v>-8.0366555509985921E-2</v>
      </c>
    </row>
    <row r="76" spans="1:3" ht="15.75">
      <c r="A76" s="1">
        <v>1995</v>
      </c>
      <c r="B76" s="2">
        <v>5.7099999999999998E-2</v>
      </c>
      <c r="C76" s="6">
        <f t="shared" si="1"/>
        <v>0.23480780112538907</v>
      </c>
    </row>
    <row r="77" spans="1:3" ht="15.75">
      <c r="A77" s="1">
        <v>1996</v>
      </c>
      <c r="B77" s="2">
        <v>6.3E-2</v>
      </c>
      <c r="C77" s="6">
        <f t="shared" si="1"/>
        <v>1.428607793401844E-2</v>
      </c>
    </row>
    <row r="78" spans="1:3" ht="15.75">
      <c r="A78" s="1">
        <v>1997</v>
      </c>
      <c r="B78" s="2">
        <v>5.8099999999999999E-2</v>
      </c>
      <c r="C78" s="6">
        <f t="shared" si="1"/>
        <v>9.939130272977531E-2</v>
      </c>
    </row>
    <row r="79" spans="1:3" ht="15.75">
      <c r="A79" s="1">
        <v>1998</v>
      </c>
      <c r="B79" s="2">
        <v>4.65E-2</v>
      </c>
      <c r="C79" s="6">
        <f t="shared" si="1"/>
        <v>0.14921431922606215</v>
      </c>
    </row>
    <row r="80" spans="1:3" ht="15.75">
      <c r="A80" s="1">
        <v>1999</v>
      </c>
      <c r="B80" s="2">
        <v>6.4399999999999999E-2</v>
      </c>
      <c r="C80" s="6">
        <f t="shared" si="1"/>
        <v>-8.2542147962685761E-2</v>
      </c>
    </row>
    <row r="81" spans="1:3" ht="15.75">
      <c r="A81" s="1">
        <v>2000</v>
      </c>
      <c r="B81" s="2">
        <v>5.11E-2</v>
      </c>
      <c r="C81" s="6">
        <f t="shared" si="1"/>
        <v>0.16655267125397488</v>
      </c>
    </row>
    <row r="82" spans="1:3" ht="15.75">
      <c r="A82" s="1">
        <v>2001</v>
      </c>
      <c r="B82" s="2">
        <v>5.0500000000000003E-2</v>
      </c>
      <c r="C82" s="6">
        <f t="shared" si="1"/>
        <v>5.5721811892492555E-2</v>
      </c>
    </row>
    <row r="83" spans="1:3" ht="15.75">
      <c r="A83" s="1">
        <v>2002</v>
      </c>
      <c r="B83" s="2">
        <v>3.8199999999999998E-2</v>
      </c>
      <c r="C83" s="6">
        <f t="shared" si="1"/>
        <v>0.15116400378109285</v>
      </c>
    </row>
    <row r="84" spans="1:3" ht="15.75">
      <c r="A84" s="1">
        <v>2003</v>
      </c>
      <c r="B84" s="2">
        <v>4.2500000000000003E-2</v>
      </c>
      <c r="C84" s="6">
        <f t="shared" si="1"/>
        <v>3.7531858817758529E-3</v>
      </c>
    </row>
    <row r="85" spans="1:3" ht="15.75">
      <c r="A85" s="3">
        <v>2004</v>
      </c>
      <c r="B85" s="11">
        <v>4.2200000000000001E-2</v>
      </c>
      <c r="C85" s="6">
        <f t="shared" si="1"/>
        <v>4.490683702274547E-2</v>
      </c>
    </row>
    <row r="86" spans="1:3" ht="15.75">
      <c r="A86" s="3">
        <v>2005</v>
      </c>
      <c r="B86" s="11">
        <v>4.3900000000000002E-2</v>
      </c>
      <c r="C86" s="6">
        <f t="shared" si="1"/>
        <v>2.8675329597779506E-2</v>
      </c>
    </row>
    <row r="87" spans="1:3" ht="15.75">
      <c r="A87" s="3">
        <v>2006</v>
      </c>
      <c r="B87" s="11">
        <v>4.7E-2</v>
      </c>
      <c r="C87" s="6">
        <f t="shared" si="1"/>
        <v>1.9610012417568386E-2</v>
      </c>
    </row>
    <row r="88" spans="1:3" ht="15.75">
      <c r="A88" s="3">
        <v>2007</v>
      </c>
      <c r="B88" s="12">
        <v>4.02E-2</v>
      </c>
      <c r="C88" s="6">
        <f t="shared" si="1"/>
        <v>0.10209921930012807</v>
      </c>
    </row>
    <row r="89" spans="1:3" ht="15.75">
      <c r="A89" s="9">
        <v>2008</v>
      </c>
      <c r="B89" s="12">
        <v>2.2100000000000002E-2</v>
      </c>
      <c r="C89" s="6">
        <f t="shared" si="1"/>
        <v>0.20101279926977011</v>
      </c>
    </row>
    <row r="90" spans="1:3" ht="15.75">
      <c r="A90" s="9">
        <v>2009</v>
      </c>
      <c r="B90" s="12">
        <f>'S&amp;P 500 &amp; Raw Data'!E85</f>
        <v>3.8399999999999997E-2</v>
      </c>
      <c r="C90" s="6">
        <f t="shared" si="1"/>
        <v>-0.11116695313259162</v>
      </c>
    </row>
    <row r="91" spans="1:3" ht="15.75">
      <c r="A91" s="9">
        <v>2010</v>
      </c>
      <c r="B91" s="12">
        <f>'S&amp;P 500 &amp; Raw Data'!E86</f>
        <v>3.2899999999999999E-2</v>
      </c>
      <c r="C91" s="6">
        <f>((B90*(1-(1+B91)^(-10))/B91+1/(1+B91)^10)-1)+B90</f>
        <v>8.4629338803557719E-2</v>
      </c>
    </row>
    <row r="92" spans="1:3" ht="15.75">
      <c r="A92" s="9">
        <v>2011</v>
      </c>
      <c r="B92" s="12">
        <v>1.8800000000000001E-2</v>
      </c>
      <c r="C92" s="6">
        <f>((B91*(1-(1+B92)^(-10))/B92+1/(1+B92)^10)-1)+B91</f>
        <v>0.16035334999461354</v>
      </c>
    </row>
    <row r="93" spans="1:3" ht="15.75">
      <c r="A93" s="9">
        <v>2012</v>
      </c>
      <c r="B93" s="12">
        <v>1.7600000000000001E-2</v>
      </c>
      <c r="C93" s="33">
        <f>((B92*(1-(1+B93)^(-10))/B93+1/(1+B93)^10)-1)+B92</f>
        <v>2.971571978018946E-2</v>
      </c>
    </row>
    <row r="94" spans="1:3" ht="15.75">
      <c r="A94" s="9">
        <v>2013</v>
      </c>
    </row>
  </sheetData>
  <phoneticPr fontId="5" type="noConversion"/>
  <printOptions gridLines="1" gridLinesSet="0"/>
  <pageMargins left="0.75" right="0.75" top="1" bottom="1" header="0.5" footer="0.5"/>
  <pageSetup orientation="portrait" horizontalDpi="4294967292" verticalDpi="4294967292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"/>
  <sheetViews>
    <sheetView workbookViewId="0">
      <selection sqref="A1:E8"/>
    </sheetView>
  </sheetViews>
  <sheetFormatPr defaultColWidth="11.42578125" defaultRowHeight="12.75"/>
  <cols>
    <col min="1" max="1" width="10.85546875" bestFit="1" customWidth="1"/>
    <col min="2" max="2" width="13.85546875" bestFit="1" customWidth="1"/>
    <col min="3" max="3" width="15.5703125" bestFit="1" customWidth="1"/>
    <col min="4" max="4" width="13.85546875" bestFit="1" customWidth="1"/>
    <col min="5" max="5" width="15.5703125" bestFit="1" customWidth="1"/>
  </cols>
  <sheetData>
    <row r="1" spans="1:5" ht="15">
      <c r="A1" s="24"/>
      <c r="B1" s="68" t="s">
        <v>3</v>
      </c>
      <c r="C1" s="68"/>
      <c r="D1" s="68" t="s">
        <v>0</v>
      </c>
      <c r="E1" s="68"/>
    </row>
    <row r="2" spans="1:5" ht="15">
      <c r="A2" s="24"/>
      <c r="B2" s="25" t="s">
        <v>1</v>
      </c>
      <c r="C2" s="25" t="s">
        <v>2</v>
      </c>
      <c r="D2" s="25" t="s">
        <v>1</v>
      </c>
      <c r="E2" s="25" t="s">
        <v>2</v>
      </c>
    </row>
    <row r="3" spans="1:5" ht="15">
      <c r="A3" s="24" t="e">
        <f>'Returns by year'!#REF!</f>
        <v>#REF!</v>
      </c>
      <c r="B3" s="26" t="e">
        <f>'Returns by year'!#REF!</f>
        <v>#REF!</v>
      </c>
      <c r="C3" s="26" t="e">
        <f>'Returns by year'!#REF!</f>
        <v>#REF!</v>
      </c>
      <c r="D3" s="26" t="e">
        <f>'Returns by year'!#REF!</f>
        <v>#REF!</v>
      </c>
      <c r="E3" s="26" t="e">
        <f>'Returns by year'!#REF!</f>
        <v>#REF!</v>
      </c>
    </row>
    <row r="4" spans="1:5" ht="15">
      <c r="A4" s="24"/>
      <c r="B4" s="26" t="e">
        <f>'Returns by year'!#REF!</f>
        <v>#REF!</v>
      </c>
      <c r="C4" s="26" t="e">
        <f>'Returns by year'!#REF!</f>
        <v>#REF!</v>
      </c>
      <c r="D4" s="26"/>
      <c r="E4" s="26"/>
    </row>
    <row r="5" spans="1:5" ht="15">
      <c r="A5" s="24" t="e">
        <f>'Returns by year'!#REF!</f>
        <v>#REF!</v>
      </c>
      <c r="B5" s="26" t="e">
        <f>'Returns by year'!#REF!</f>
        <v>#REF!</v>
      </c>
      <c r="C5" s="26" t="e">
        <f>'Returns by year'!#REF!</f>
        <v>#REF!</v>
      </c>
      <c r="D5" s="26" t="e">
        <f>'Returns by year'!#REF!</f>
        <v>#REF!</v>
      </c>
      <c r="E5" s="26" t="e">
        <f>'Returns by year'!#REF!</f>
        <v>#REF!</v>
      </c>
    </row>
    <row r="6" spans="1:5" ht="15">
      <c r="A6" s="24"/>
      <c r="B6" s="26" t="e">
        <f>'Returns by year'!#REF!</f>
        <v>#REF!</v>
      </c>
      <c r="C6" s="26" t="e">
        <f>'Returns by year'!#REF!</f>
        <v>#REF!</v>
      </c>
      <c r="D6" s="26"/>
      <c r="E6" s="26"/>
    </row>
    <row r="7" spans="1:5" ht="15">
      <c r="A7" s="24" t="e">
        <f>'Returns by year'!#REF!</f>
        <v>#REF!</v>
      </c>
      <c r="B7" s="26" t="e">
        <f>'Returns by year'!#REF!</f>
        <v>#REF!</v>
      </c>
      <c r="C7" s="26" t="e">
        <f>'Returns by year'!#REF!</f>
        <v>#REF!</v>
      </c>
      <c r="D7" s="26" t="e">
        <f>'Returns by year'!#REF!</f>
        <v>#REF!</v>
      </c>
      <c r="E7" s="26" t="e">
        <f>'Returns by year'!#REF!</f>
        <v>#REF!</v>
      </c>
    </row>
    <row r="8" spans="1:5" ht="15">
      <c r="A8" s="24"/>
      <c r="B8" s="26" t="e">
        <f>'Returns by year'!#REF!</f>
        <v>#REF!</v>
      </c>
      <c r="C8" s="26" t="e">
        <f>'Returns by year'!#REF!</f>
        <v>#REF!</v>
      </c>
      <c r="D8" s="25"/>
      <c r="E8" s="25"/>
    </row>
  </sheetData>
  <mergeCells count="2">
    <mergeCell ref="B1:C1"/>
    <mergeCell ref="D1:E1"/>
  </mergeCells>
  <phoneticPr fontId="5" type="noConversion"/>
  <printOptions gridLines="1" gridLinesSet="0"/>
  <pageMargins left="0.75" right="0.75" top="1" bottom="1" header="0.5" footer="0.5"/>
  <pageSetup orientation="portrait" horizontalDpi="4294967292" verticalDpi="4294967292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11.42578125"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ColWidth="11.42578125"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11.42578125"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ColWidth="11.42578125"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ColWidth="11.42578125"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ColWidth="11.42578125"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ColWidth="11.42578125"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ColWidth="11.42578125"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ColWidth="11.42578125"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ColWidth="11.42578125"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ColWidth="11.42578125"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Returns by year</vt:lpstr>
      <vt:lpstr>S&amp;P 500 &amp; Raw Data</vt:lpstr>
      <vt:lpstr>T. Bill rates</vt:lpstr>
      <vt:lpstr>T. Bond return</vt:lpstr>
      <vt:lpstr>Summary for ppt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I</vt:lpstr>
      <vt:lpstr>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Historical Returns</dc:title>
  <dc:creator>Aswath Damodaran</dc:creator>
  <cp:lastModifiedBy>frenkiel@winlab.rutgers.edu</cp:lastModifiedBy>
  <dcterms:created xsi:type="dcterms:W3CDTF">1999-02-15T16:07:18Z</dcterms:created>
  <dcterms:modified xsi:type="dcterms:W3CDTF">2022-04-08T14:33:31Z</dcterms:modified>
</cp:coreProperties>
</file>